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pivotTables/pivotTable186.xml" ContentType="application/vnd.openxmlformats-officedocument.spreadsheetml.pivotTable+xml"/>
  <Override PartName="/xl/pivotTables/pivotTable187.xml" ContentType="application/vnd.openxmlformats-officedocument.spreadsheetml.pivotTable+xml"/>
  <Override PartName="/xl/pivotTables/pivotTable188.xml" ContentType="application/vnd.openxmlformats-officedocument.spreadsheetml.pivotTable+xml"/>
  <Override PartName="/xl/pivotTables/pivotTable189.xml" ContentType="application/vnd.openxmlformats-officedocument.spreadsheetml.pivotTable+xml"/>
  <Override PartName="/xl/pivotTables/pivotTable190.xml" ContentType="application/vnd.openxmlformats-officedocument.spreadsheetml.pivotTable+xml"/>
  <Override PartName="/xl/pivotTables/pivotTable191.xml" ContentType="application/vnd.openxmlformats-officedocument.spreadsheetml.pivotTable+xml"/>
  <Override PartName="/xl/pivotTables/pivotTable192.xml" ContentType="application/vnd.openxmlformats-officedocument.spreadsheetml.pivotTable+xml"/>
  <Override PartName="/xl/pivotTables/pivotTable193.xml" ContentType="application/vnd.openxmlformats-officedocument.spreadsheetml.pivotTable+xml"/>
  <Override PartName="/xl/pivotTables/pivotTable194.xml" ContentType="application/vnd.openxmlformats-officedocument.spreadsheetml.pivotTable+xml"/>
  <Override PartName="/xl/pivotTables/pivotTable195.xml" ContentType="application/vnd.openxmlformats-officedocument.spreadsheetml.pivotTable+xml"/>
  <Override PartName="/xl/pivotTables/pivotTable196.xml" ContentType="application/vnd.openxmlformats-officedocument.spreadsheetml.pivotTable+xml"/>
  <Override PartName="/xl/pivotTables/pivotTable197.xml" ContentType="application/vnd.openxmlformats-officedocument.spreadsheetml.pivotTable+xml"/>
  <Override PartName="/xl/pivotTables/pivotTable198.xml" ContentType="application/vnd.openxmlformats-officedocument.spreadsheetml.pivotTable+xml"/>
  <Override PartName="/xl/pivotTables/pivotTable199.xml" ContentType="application/vnd.openxmlformats-officedocument.spreadsheetml.pivotTable+xml"/>
  <Override PartName="/xl/pivotTables/pivotTable200.xml" ContentType="application/vnd.openxmlformats-officedocument.spreadsheetml.pivotTable+xml"/>
  <Override PartName="/xl/pivotTables/pivotTable201.xml" ContentType="application/vnd.openxmlformats-officedocument.spreadsheetml.pivotTable+xml"/>
  <Override PartName="/xl/pivotTables/pivotTable202.xml" ContentType="application/vnd.openxmlformats-officedocument.spreadsheetml.pivotTable+xml"/>
  <Override PartName="/xl/pivotTables/pivotTable203.xml" ContentType="application/vnd.openxmlformats-officedocument.spreadsheetml.pivotTable+xml"/>
  <Override PartName="/xl/pivotTables/pivotTable204.xml" ContentType="application/vnd.openxmlformats-officedocument.spreadsheetml.pivotTable+xml"/>
  <Override PartName="/xl/pivotTables/pivotTable205.xml" ContentType="application/vnd.openxmlformats-officedocument.spreadsheetml.pivotTable+xml"/>
  <Override PartName="/xl/pivotTables/pivotTable206.xml" ContentType="application/vnd.openxmlformats-officedocument.spreadsheetml.pivotTable+xml"/>
  <Override PartName="/xl/pivotTables/pivotTable207.xml" ContentType="application/vnd.openxmlformats-officedocument.spreadsheetml.pivotTable+xml"/>
  <Override PartName="/xl/pivotTables/pivotTable208.xml" ContentType="application/vnd.openxmlformats-officedocument.spreadsheetml.pivotTable+xml"/>
  <Override PartName="/xl/pivotTables/pivotTable209.xml" ContentType="application/vnd.openxmlformats-officedocument.spreadsheetml.pivotTable+xml"/>
  <Override PartName="/xl/pivotTables/pivotTable210.xml" ContentType="application/vnd.openxmlformats-officedocument.spreadsheetml.pivotTable+xml"/>
  <Override PartName="/xl/pivotTables/pivotTable211.xml" ContentType="application/vnd.openxmlformats-officedocument.spreadsheetml.pivotTable+xml"/>
  <Override PartName="/xl/pivotTables/pivotTable212.xml" ContentType="application/vnd.openxmlformats-officedocument.spreadsheetml.pivotTable+xml"/>
  <Override PartName="/xl/pivotTables/pivotTable213.xml" ContentType="application/vnd.openxmlformats-officedocument.spreadsheetml.pivotTable+xml"/>
  <Override PartName="/xl/pivotTables/pivotTable214.xml" ContentType="application/vnd.openxmlformats-officedocument.spreadsheetml.pivotTable+xml"/>
  <Override PartName="/xl/pivotTables/pivotTable215.xml" ContentType="application/vnd.openxmlformats-officedocument.spreadsheetml.pivotTable+xml"/>
  <Override PartName="/xl/pivotTables/pivotTable216.xml" ContentType="application/vnd.openxmlformats-officedocument.spreadsheetml.pivotTable+xml"/>
  <Override PartName="/xl/pivotTables/pivotTable217.xml" ContentType="application/vnd.openxmlformats-officedocument.spreadsheetml.pivotTable+xml"/>
  <Override PartName="/xl/pivotTables/pivotTable218.xml" ContentType="application/vnd.openxmlformats-officedocument.spreadsheetml.pivotTable+xml"/>
  <Override PartName="/xl/pivotTables/pivotTable219.xml" ContentType="application/vnd.openxmlformats-officedocument.spreadsheetml.pivotTable+xml"/>
  <Override PartName="/xl/pivotTables/pivotTable220.xml" ContentType="application/vnd.openxmlformats-officedocument.spreadsheetml.pivotTable+xml"/>
  <Override PartName="/xl/pivotTables/pivotTable221.xml" ContentType="application/vnd.openxmlformats-officedocument.spreadsheetml.pivotTable+xml"/>
  <Override PartName="/xl/pivotTables/pivotTable222.xml" ContentType="application/vnd.openxmlformats-officedocument.spreadsheetml.pivotTable+xml"/>
  <Override PartName="/xl/pivotTables/pivotTable223.xml" ContentType="application/vnd.openxmlformats-officedocument.spreadsheetml.pivotTable+xml"/>
  <Override PartName="/xl/pivotTables/pivotTable224.xml" ContentType="application/vnd.openxmlformats-officedocument.spreadsheetml.pivotTable+xml"/>
  <Override PartName="/xl/pivotTables/pivotTable225.xml" ContentType="application/vnd.openxmlformats-officedocument.spreadsheetml.pivotTable+xml"/>
  <Override PartName="/xl/pivotTables/pivotTable226.xml" ContentType="application/vnd.openxmlformats-officedocument.spreadsheetml.pivotTable+xml"/>
  <Override PartName="/xl/pivotTables/pivotTable227.xml" ContentType="application/vnd.openxmlformats-officedocument.spreadsheetml.pivotTable+xml"/>
  <Override PartName="/xl/pivotTables/pivotTable228.xml" ContentType="application/vnd.openxmlformats-officedocument.spreadsheetml.pivotTable+xml"/>
  <Override PartName="/xl/pivotTables/pivotTable229.xml" ContentType="application/vnd.openxmlformats-officedocument.spreadsheetml.pivotTable+xml"/>
  <Override PartName="/xl/pivotTables/pivotTable230.xml" ContentType="application/vnd.openxmlformats-officedocument.spreadsheetml.pivotTable+xml"/>
  <Override PartName="/xl/pivotTables/pivotTable231.xml" ContentType="application/vnd.openxmlformats-officedocument.spreadsheetml.pivotTable+xml"/>
  <Override PartName="/xl/pivotTables/pivotTable232.xml" ContentType="application/vnd.openxmlformats-officedocument.spreadsheetml.pivotTable+xml"/>
  <Override PartName="/xl/pivotTables/pivotTable233.xml" ContentType="application/vnd.openxmlformats-officedocument.spreadsheetml.pivotTable+xml"/>
  <Override PartName="/xl/pivotTables/pivotTable234.xml" ContentType="application/vnd.openxmlformats-officedocument.spreadsheetml.pivotTable+xml"/>
  <Override PartName="/xl/pivotTables/pivotTable235.xml" ContentType="application/vnd.openxmlformats-officedocument.spreadsheetml.pivotTable+xml"/>
  <Override PartName="/xl/pivotTables/pivotTable236.xml" ContentType="application/vnd.openxmlformats-officedocument.spreadsheetml.pivotTable+xml"/>
  <Override PartName="/xl/pivotTables/pivotTable237.xml" ContentType="application/vnd.openxmlformats-officedocument.spreadsheetml.pivotTable+xml"/>
  <Override PartName="/xl/pivotTables/pivotTable238.xml" ContentType="application/vnd.openxmlformats-officedocument.spreadsheetml.pivotTable+xml"/>
  <Override PartName="/xl/pivotTables/pivotTable239.xml" ContentType="application/vnd.openxmlformats-officedocument.spreadsheetml.pivotTable+xml"/>
  <Override PartName="/xl/pivotTables/pivotTable240.xml" ContentType="application/vnd.openxmlformats-officedocument.spreadsheetml.pivotTable+xml"/>
  <Override PartName="/xl/pivotTables/pivotTable241.xml" ContentType="application/vnd.openxmlformats-officedocument.spreadsheetml.pivotTable+xml"/>
  <Override PartName="/xl/pivotTables/pivotTable242.xml" ContentType="application/vnd.openxmlformats-officedocument.spreadsheetml.pivotTable+xml"/>
  <Override PartName="/xl/pivotTables/pivotTable243.xml" ContentType="application/vnd.openxmlformats-officedocument.spreadsheetml.pivotTable+xml"/>
  <Override PartName="/xl/pivotTables/pivotTable244.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D7419105-400C-4A69-B8E9-9BC3E2A0CBF5}" xr6:coauthVersionLast="47" xr6:coauthVersionMax="47" xr10:uidLastSave="{00000000-0000-0000-0000-000000000000}"/>
  <workbookProtection workbookAlgorithmName="SHA-512" workbookHashValue="VF/GD2JOv6ipsG0uxMDBTN+x+Ro5eohiKe5dXyAFCHrYpLZkpiOuPoniaSM5+f534TBMzEeNi8yLqW+Mkdie+w==" workbookSaltValue="9J1LNe3kgDG+rZC8RcFaQQ==" workbookSpinCount="100000" lockStructure="1"/>
  <bookViews>
    <workbookView xWindow="28680" yWindow="-120" windowWidth="51840" windowHeight="21240" xr2:uid="{C7982B41-BE25-4AB1-BC86-329956774835}"/>
  </bookViews>
  <sheets>
    <sheet name="Tabeller" sheetId="6" r:id="rId1"/>
    <sheet name="Diagram" sheetId="8" r:id="rId2"/>
    <sheet name="Spindeldiagram" sheetId="10" r:id="rId3"/>
    <sheet name="Index" sheetId="11" r:id="rId4"/>
    <sheet name="Snabböversikt" sheetId="7" r:id="rId5"/>
    <sheet name="Svarsfrekvens" sheetId="14" r:id="rId6"/>
    <sheet name="Pivot-Index" sheetId="4" state="hidden" r:id="rId7"/>
    <sheet name="Pivot" sheetId="9" state="hidden" r:id="rId8"/>
    <sheet name="Postbeskrivning" sheetId="5" state="hidden" r:id="rId9"/>
  </sheets>
  <definedNames>
    <definedName name="_xlnm._FilterDatabase" localSheetId="4" hidden="1">Snabböversikt!$B$4:$AF$4</definedName>
    <definedName name="_xlnm.Print_Area" localSheetId="2">Spindeldiagram!$A$1:$O$132</definedName>
    <definedName name="Utsnitt_Kön">#N/A</definedName>
    <definedName name="Utsnitt_Kön1">#N/A</definedName>
    <definedName name="Utsnitt_Resultatenhet">#N/A</definedName>
    <definedName name="Utsnitt_Resultatenhet1">#N/A</definedName>
    <definedName name="Utsnitt_Utförare">#N/A</definedName>
  </definedNames>
  <calcPr calcId="191029"/>
  <pivotCaches>
    <pivotCache cacheId="59" r:id="rId10"/>
    <pivotCache cacheId="108" r:id="rId11"/>
  </pivotCaches>
  <extLst>
    <ext xmlns:x14="http://schemas.microsoft.com/office/spreadsheetml/2009/9/main" uri="{BBE1A952-AA13-448e-AADC-164F8A28A991}">
      <x14:slicerCaches>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4" i="6" l="1"/>
  <c r="G39" i="6"/>
  <c r="G50" i="6"/>
  <c r="G61" i="6"/>
  <c r="G72" i="6"/>
  <c r="G83" i="6"/>
  <c r="G94" i="6"/>
  <c r="G109" i="6"/>
  <c r="G120" i="6"/>
  <c r="G131" i="6"/>
  <c r="G142" i="6"/>
  <c r="G157" i="6"/>
  <c r="G168" i="6"/>
  <c r="G212" i="6"/>
  <c r="G201" i="6"/>
  <c r="G190" i="6"/>
  <c r="G179" i="6"/>
  <c r="G239" i="6"/>
  <c r="G250" i="6"/>
  <c r="F13" i="14"/>
  <c r="G13" i="14" s="1"/>
  <c r="E13" i="14"/>
  <c r="G12" i="14"/>
  <c r="G11" i="14"/>
  <c r="G10" i="14"/>
  <c r="G9" i="14"/>
  <c r="G8" i="14"/>
  <c r="G7" i="14"/>
  <c r="G6" i="14"/>
  <c r="C5" i="11"/>
  <c r="D46" i="11"/>
  <c r="I13" i="11" l="1"/>
  <c r="D13" i="11"/>
  <c r="G321" i="6"/>
  <c r="G309" i="6"/>
  <c r="G298" i="6"/>
  <c r="G287" i="6"/>
  <c r="G272" i="6"/>
  <c r="G261" i="6"/>
  <c r="D36" i="11"/>
  <c r="D15" i="11"/>
  <c r="D30" i="11"/>
  <c r="I42" i="11"/>
  <c r="I41" i="11"/>
  <c r="I50" i="11"/>
  <c r="I32" i="11"/>
  <c r="E20" i="11"/>
  <c r="G328" i="6"/>
  <c r="G46" i="6"/>
  <c r="G289" i="6" s="1"/>
  <c r="G90" i="6"/>
  <c r="G231" i="6"/>
  <c r="E30" i="11"/>
  <c r="F46" i="6"/>
  <c r="I20" i="11"/>
  <c r="G316" i="6"/>
  <c r="I37" i="11"/>
  <c r="J41" i="11"/>
  <c r="I26" i="11"/>
  <c r="D31" i="11"/>
  <c r="E61" i="11"/>
  <c r="J30" i="11"/>
  <c r="J61" i="11"/>
  <c r="J20" i="11"/>
  <c r="G246" i="6"/>
  <c r="G116" i="6"/>
  <c r="G57" i="6"/>
  <c r="G219" i="6"/>
  <c r="J50" i="11"/>
  <c r="G186" i="6"/>
  <c r="D57" i="11"/>
  <c r="D16" i="11"/>
  <c r="I15" i="11"/>
  <c r="I21" i="11"/>
  <c r="E50" i="11"/>
  <c r="E36" i="11"/>
  <c r="D61" i="11"/>
  <c r="I31" i="11"/>
  <c r="G68" i="6"/>
  <c r="G149" i="6"/>
  <c r="G164" i="6"/>
  <c r="G208" i="6"/>
  <c r="I57" i="11"/>
  <c r="I51" i="11"/>
  <c r="E41" i="11"/>
  <c r="D32" i="11"/>
  <c r="E15" i="11"/>
  <c r="D20" i="11"/>
  <c r="D52" i="11"/>
  <c r="I46" i="11"/>
  <c r="G175" i="6"/>
  <c r="G294" i="6"/>
  <c r="G79" i="6"/>
  <c r="G305" i="6"/>
  <c r="J25" i="11"/>
  <c r="I25" i="11"/>
  <c r="G197" i="6"/>
  <c r="D42" i="11"/>
  <c r="D21" i="11"/>
  <c r="D26" i="11"/>
  <c r="I36" i="11"/>
  <c r="I30" i="11"/>
  <c r="I56" i="11"/>
  <c r="E21" i="11"/>
  <c r="E25" i="11"/>
  <c r="G101" i="6"/>
  <c r="D41" i="11"/>
  <c r="J21" i="11"/>
  <c r="D25" i="11"/>
  <c r="D50" i="11"/>
  <c r="G257" i="6"/>
  <c r="E56" i="11"/>
  <c r="D56" i="11"/>
  <c r="D37" i="11"/>
  <c r="D51" i="11"/>
  <c r="J15" i="11"/>
  <c r="I16" i="11"/>
  <c r="I61" i="11"/>
  <c r="G127" i="6"/>
  <c r="G279" i="6"/>
  <c r="G268" i="6"/>
  <c r="J36" i="11"/>
  <c r="G138" i="6"/>
  <c r="J56" i="11"/>
  <c r="I52" i="11"/>
  <c r="K20" i="8" l="1"/>
  <c r="C6" i="11"/>
  <c r="G76" i="6"/>
  <c r="F312" i="6"/>
  <c r="F68" i="6"/>
  <c r="F242" i="6"/>
  <c r="F111" i="6"/>
  <c r="G41" i="6"/>
  <c r="F192" i="6"/>
  <c r="G144" i="6"/>
  <c r="F79" i="6"/>
  <c r="G170" i="6"/>
  <c r="G146" i="6"/>
  <c r="F193" i="6"/>
  <c r="F324" i="6"/>
  <c r="F116" i="6"/>
  <c r="G252" i="6"/>
  <c r="G300" i="6"/>
  <c r="F145" i="6"/>
  <c r="F279" i="6"/>
  <c r="G204" i="6"/>
  <c r="F311" i="6"/>
  <c r="G274" i="6"/>
  <c r="G145" i="6"/>
  <c r="G193" i="6"/>
  <c r="G54" i="6"/>
  <c r="G254" i="6"/>
  <c r="G43" i="6"/>
  <c r="F274" i="6"/>
  <c r="G63" i="6"/>
  <c r="G111" i="6"/>
  <c r="F265" i="6"/>
  <c r="G52" i="6"/>
  <c r="F146" i="6"/>
  <c r="G65" i="6"/>
  <c r="G171" i="6"/>
  <c r="F42" i="6"/>
  <c r="F64" i="6"/>
  <c r="G205" i="6"/>
  <c r="F85" i="6"/>
  <c r="F160" i="6"/>
  <c r="F97" i="6"/>
  <c r="G312" i="6"/>
  <c r="F252" i="6"/>
  <c r="G112" i="6"/>
  <c r="F123" i="6"/>
  <c r="G181" i="6"/>
  <c r="F170" i="6"/>
  <c r="G87" i="6"/>
  <c r="F216" i="6"/>
  <c r="F90" i="6"/>
  <c r="G98" i="6"/>
  <c r="G302" i="6"/>
  <c r="G291" i="6"/>
  <c r="F52" i="6"/>
  <c r="F186" i="6"/>
  <c r="G86" i="6"/>
  <c r="F197" i="6"/>
  <c r="G74" i="6"/>
  <c r="G122" i="6"/>
  <c r="F86" i="6"/>
  <c r="G183" i="6"/>
  <c r="F149" i="6"/>
  <c r="G123" i="6"/>
  <c r="F254" i="6"/>
  <c r="F171" i="6"/>
  <c r="F302" i="6"/>
  <c r="G214" i="6"/>
  <c r="F144" i="6"/>
  <c r="F313" i="6"/>
  <c r="G216" i="6"/>
  <c r="F53" i="6"/>
  <c r="F263" i="6"/>
  <c r="G253" i="6"/>
  <c r="F289" i="6"/>
  <c r="G226" i="6"/>
  <c r="F290" i="6"/>
  <c r="F264" i="6"/>
  <c r="G276" i="6"/>
  <c r="F74" i="6"/>
  <c r="F87" i="6"/>
  <c r="F208" i="6"/>
  <c r="F57" i="6"/>
  <c r="F112" i="6"/>
  <c r="G133" i="6"/>
  <c r="G290" i="6"/>
  <c r="F226" i="6"/>
  <c r="G227" i="6"/>
  <c r="F182" i="6"/>
  <c r="G42" i="6"/>
  <c r="F101" i="6"/>
  <c r="F305" i="6"/>
  <c r="G228" i="6"/>
  <c r="F325" i="6"/>
  <c r="F133" i="6"/>
  <c r="F301" i="6"/>
  <c r="G192" i="6"/>
  <c r="G124" i="6"/>
  <c r="G264" i="6"/>
  <c r="F323" i="6"/>
  <c r="G243" i="6"/>
  <c r="F328" i="6"/>
  <c r="F164" i="6"/>
  <c r="F183" i="6"/>
  <c r="G265" i="6"/>
  <c r="F75" i="6"/>
  <c r="G275" i="6"/>
  <c r="F243" i="6"/>
  <c r="F76" i="6"/>
  <c r="F172" i="6"/>
  <c r="F96" i="6"/>
  <c r="G64" i="6"/>
  <c r="F205" i="6"/>
  <c r="F41" i="6"/>
  <c r="F98" i="6"/>
  <c r="F228" i="6"/>
  <c r="F291" i="6"/>
  <c r="G324" i="6"/>
  <c r="G134" i="6"/>
  <c r="F219" i="6"/>
  <c r="F135" i="6"/>
  <c r="F127" i="6"/>
  <c r="G160" i="6"/>
  <c r="G135" i="6"/>
  <c r="F257" i="6"/>
  <c r="F203" i="6"/>
  <c r="F138" i="6"/>
  <c r="G159" i="6"/>
  <c r="F215" i="6"/>
  <c r="F63" i="6"/>
  <c r="G263" i="6"/>
  <c r="G311" i="6"/>
  <c r="F161" i="6"/>
  <c r="F246" i="6"/>
  <c r="G313" i="6"/>
  <c r="G85" i="6"/>
  <c r="F294" i="6"/>
  <c r="F124" i="6"/>
  <c r="G301" i="6"/>
  <c r="F113" i="6"/>
  <c r="F316" i="6"/>
  <c r="F231" i="6"/>
  <c r="F134" i="6"/>
  <c r="F194" i="6"/>
  <c r="G113" i="6"/>
  <c r="G215" i="6"/>
  <c r="F181" i="6"/>
  <c r="F227" i="6"/>
  <c r="G323" i="6"/>
  <c r="G325" i="6"/>
  <c r="F241" i="6"/>
  <c r="F275" i="6"/>
  <c r="F253" i="6"/>
  <c r="F204" i="6"/>
  <c r="G75" i="6"/>
  <c r="F175" i="6"/>
  <c r="F268" i="6"/>
  <c r="F122" i="6"/>
  <c r="G161" i="6"/>
  <c r="G241" i="6"/>
  <c r="F300" i="6"/>
  <c r="F159" i="6"/>
  <c r="F43" i="6"/>
  <c r="G194" i="6"/>
  <c r="G97" i="6"/>
  <c r="F65" i="6"/>
  <c r="F54" i="6"/>
  <c r="G242" i="6"/>
  <c r="F276" i="6"/>
  <c r="G182" i="6"/>
  <c r="G96" i="6"/>
  <c r="G53" i="6"/>
  <c r="G203" i="6"/>
  <c r="F214" i="6"/>
  <c r="G172" i="6"/>
  <c r="K59" i="8" l="1"/>
  <c r="K58" i="8"/>
  <c r="F195" i="6"/>
  <c r="F114" i="6"/>
  <c r="F77" i="6"/>
  <c r="F326" i="6"/>
  <c r="F244" i="6"/>
  <c r="F147" i="6"/>
  <c r="F173" i="6"/>
  <c r="F88" i="6"/>
  <c r="F125" i="6"/>
  <c r="F206" i="6"/>
  <c r="F229" i="6"/>
  <c r="F292" i="6"/>
  <c r="F217" i="6"/>
  <c r="F184" i="6"/>
  <c r="F314" i="6"/>
  <c r="F266" i="6"/>
  <c r="F99" i="6"/>
  <c r="F303" i="6"/>
  <c r="F277" i="6"/>
  <c r="F255" i="6"/>
  <c r="F162" i="6"/>
  <c r="F66" i="6"/>
  <c r="F136" i="6"/>
  <c r="F55" i="6"/>
  <c r="K78" i="8"/>
  <c r="G266" i="6"/>
  <c r="K15" i="8"/>
  <c r="G44" i="6"/>
  <c r="G217" i="6"/>
  <c r="K17" i="8"/>
  <c r="G162" i="6"/>
  <c r="K40" i="8"/>
  <c r="G136" i="6"/>
  <c r="K21" i="8"/>
  <c r="G77" i="6"/>
  <c r="K56" i="8"/>
  <c r="G195" i="6"/>
  <c r="K57" i="8"/>
  <c r="G206" i="6"/>
  <c r="G314" i="6"/>
  <c r="G184" i="6"/>
  <c r="K55" i="8"/>
  <c r="K41" i="8"/>
  <c r="G147" i="6"/>
  <c r="K19" i="8"/>
  <c r="G88" i="6"/>
  <c r="G292" i="6"/>
  <c r="K54" i="8"/>
  <c r="G173" i="6"/>
  <c r="G229" i="6"/>
  <c r="G303" i="6"/>
  <c r="G99" i="6"/>
  <c r="G244" i="6"/>
  <c r="K76" i="8"/>
  <c r="K39" i="8"/>
  <c r="G125" i="6"/>
  <c r="G277" i="6"/>
  <c r="K79" i="8"/>
  <c r="G66" i="6"/>
  <c r="K18" i="8"/>
  <c r="K16" i="8"/>
  <c r="G55" i="6"/>
  <c r="F44" i="6"/>
  <c r="G114" i="6"/>
  <c r="K38" i="8"/>
  <c r="K60" i="8"/>
  <c r="G326" i="6"/>
  <c r="G255" i="6"/>
  <c r="K77" i="8"/>
  <c r="C4" i="11"/>
  <c r="AB1" i="7"/>
  <c r="G1" i="7"/>
  <c r="U1" i="7"/>
  <c r="H2" i="7"/>
  <c r="P1" i="7"/>
  <c r="G2" i="7"/>
  <c r="Z2" i="7"/>
  <c r="W2" i="7"/>
  <c r="N1" i="7"/>
  <c r="O2" i="7"/>
  <c r="V2" i="7"/>
  <c r="T2" i="7"/>
  <c r="T1" i="7"/>
  <c r="Y2" i="7"/>
  <c r="AB2" i="7"/>
  <c r="C2" i="7"/>
  <c r="AA1" i="7"/>
  <c r="V1" i="7"/>
  <c r="I1" i="7"/>
  <c r="AE2" i="7"/>
  <c r="AE1" i="7"/>
  <c r="R2" i="7"/>
  <c r="AF2" i="7"/>
  <c r="Q2" i="7"/>
  <c r="J2" i="7"/>
  <c r="L2" i="7"/>
  <c r="H1" i="7"/>
  <c r="M2" i="7"/>
  <c r="Y1" i="7"/>
  <c r="N2" i="7"/>
  <c r="O1" i="7"/>
  <c r="E1" i="7"/>
  <c r="D2" i="7"/>
  <c r="AA2" i="7"/>
  <c r="U2" i="7"/>
  <c r="F1" i="7"/>
  <c r="AF1" i="7"/>
  <c r="S2" i="7"/>
  <c r="AC1" i="7"/>
  <c r="W1" i="7"/>
  <c r="X1" i="7"/>
  <c r="S1" i="7"/>
  <c r="Q1" i="7"/>
  <c r="F2" i="7"/>
  <c r="M1" i="7"/>
  <c r="J1" i="7"/>
  <c r="AD2" i="7"/>
  <c r="P2" i="7"/>
  <c r="AC2" i="7"/>
  <c r="C1" i="7"/>
  <c r="I2" i="7"/>
  <c r="K2" i="7"/>
  <c r="X2" i="7"/>
  <c r="D1" i="7"/>
  <c r="AD1" i="7"/>
  <c r="K1" i="7"/>
  <c r="R1" i="7"/>
  <c r="E2" i="7"/>
  <c r="Z1" i="7"/>
  <c r="L1" i="7"/>
  <c r="A60" i="5" l="1"/>
  <c r="A61" i="5"/>
  <c r="A63" i="5"/>
  <c r="A37" i="5"/>
  <c r="A38" i="5"/>
  <c r="A40" i="5"/>
  <c r="A41" i="5"/>
  <c r="A43" i="5"/>
  <c r="A44" i="5"/>
  <c r="A45" i="5"/>
  <c r="A47" i="5"/>
  <c r="A48" i="5"/>
  <c r="A50" i="5"/>
  <c r="A51" i="5"/>
  <c r="A53" i="5"/>
  <c r="A56" i="5"/>
  <c r="A57" i="5"/>
  <c r="A58" i="5"/>
  <c r="A35" i="5"/>
  <c r="K75" i="8"/>
  <c r="G9" i="8"/>
  <c r="G7" i="8"/>
  <c r="G9" i="10"/>
  <c r="G7" i="10"/>
  <c r="F9" i="6"/>
  <c r="F7" i="6"/>
  <c r="F8" i="6"/>
  <c r="G8" i="8"/>
  <c r="G8" i="10"/>
  <c r="K53" i="8" l="1"/>
  <c r="K37" i="8"/>
  <c r="K14" i="8"/>
</calcChain>
</file>

<file path=xl/sharedStrings.xml><?xml version="1.0" encoding="utf-8"?>
<sst xmlns="http://schemas.openxmlformats.org/spreadsheetml/2006/main" count="1934" uniqueCount="395">
  <si>
    <t>Resultatenhet</t>
  </si>
  <si>
    <t>År</t>
  </si>
  <si>
    <t>Kön</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</si>
  <si>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</si>
  <si>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</si>
  <si>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</si>
  <si>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</si>
  <si>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</si>
  <si>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</si>
  <si>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</si>
  <si>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</si>
  <si>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</si>
  <si>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</si>
  <si>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</si>
  <si>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</si>
  <si>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</si>
  <si>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</si>
  <si>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</si>
  <si>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</si>
  <si>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</si>
  <si>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</si>
  <si>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</si>
  <si>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</si>
  <si>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</si>
  <si>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</si>
  <si>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</si>
  <si>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</si>
  <si>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</si>
  <si>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</si>
  <si>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</si>
  <si>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</si>
  <si>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</si>
  <si>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</si>
  <si>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</si>
  <si>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</si>
  <si>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</si>
  <si>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</si>
  <si>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</si>
  <si>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</si>
  <si>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</si>
  <si>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</si>
  <si>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</si>
  <si>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Flicka</t>
  </si>
  <si>
    <t>Index1</t>
  </si>
  <si>
    <t>(Alla)</t>
  </si>
  <si>
    <t>Antal av Resultatenhet</t>
  </si>
  <si>
    <t>Radetiketter</t>
  </si>
  <si>
    <t>Totalsumma</t>
  </si>
  <si>
    <t>Antal av Kön</t>
  </si>
  <si>
    <t/>
  </si>
  <si>
    <t>Pojke</t>
  </si>
  <si>
    <t>Pivottabell 1-4</t>
  </si>
  <si>
    <t>Kolumnetiketter</t>
  </si>
  <si>
    <t>Pivottabell 5-8</t>
  </si>
  <si>
    <t>Pivottabell 9-11</t>
  </si>
  <si>
    <t>Pivottabell 12-14</t>
  </si>
  <si>
    <t>Namn på fråga</t>
  </si>
  <si>
    <t>Pivottabell 16-18</t>
  </si>
  <si>
    <t>Pivottabell 19-21</t>
  </si>
  <si>
    <t>Pivottabell 22-24</t>
  </si>
  <si>
    <t>Pivottabell 25-27</t>
  </si>
  <si>
    <t>Pivottabell 28-30</t>
  </si>
  <si>
    <t>Pivottabell 31-33</t>
  </si>
  <si>
    <t>Pivottabell 34-36</t>
  </si>
  <si>
    <t>Pivottabell 37-39</t>
  </si>
  <si>
    <t>Pivottabell 40-42</t>
  </si>
  <si>
    <t>Pivottabell 43-45</t>
  </si>
  <si>
    <t>Pivottabell 46-48</t>
  </si>
  <si>
    <t>Pivottabell 49-51</t>
  </si>
  <si>
    <t>Pivottabell 52-54</t>
  </si>
  <si>
    <t>Pivottabell 55-57</t>
  </si>
  <si>
    <t>Pivottabell 58-60</t>
  </si>
  <si>
    <t>Pivottabell 61-63</t>
  </si>
  <si>
    <t>Antal av F1</t>
  </si>
  <si>
    <t>Medel av F1</t>
  </si>
  <si>
    <t>Antal av F2</t>
  </si>
  <si>
    <t>Medel av F2</t>
  </si>
  <si>
    <t>Antal av F3</t>
  </si>
  <si>
    <t>Pivottabell 64-66</t>
  </si>
  <si>
    <t>Pivottabell 67-69</t>
  </si>
  <si>
    <t>Pivottabell 70-72</t>
  </si>
  <si>
    <t>Pivottabell 73-75</t>
  </si>
  <si>
    <t>Pivottabell 76-78</t>
  </si>
  <si>
    <t>Medel av F3</t>
  </si>
  <si>
    <t>Pivottabell 79-81</t>
  </si>
  <si>
    <t>F40</t>
  </si>
  <si>
    <t>Antal av F4</t>
  </si>
  <si>
    <t>Antal av F5</t>
  </si>
  <si>
    <t>Antal av F6</t>
  </si>
  <si>
    <t>Antal av F7</t>
  </si>
  <si>
    <t>Antal av F8</t>
  </si>
  <si>
    <t>Antal av F9</t>
  </si>
  <si>
    <t>Antal av F10</t>
  </si>
  <si>
    <t>Antal av F11</t>
  </si>
  <si>
    <t>Antal av F12</t>
  </si>
  <si>
    <t>Antal av F13</t>
  </si>
  <si>
    <t>Antal av F14</t>
  </si>
  <si>
    <t>Antal av F15</t>
  </si>
  <si>
    <t>Antal av F16</t>
  </si>
  <si>
    <t>Antal av F17</t>
  </si>
  <si>
    <t>Antal av F18</t>
  </si>
  <si>
    <t>Antal av F19</t>
  </si>
  <si>
    <t>Antal av F21</t>
  </si>
  <si>
    <t>Antal av F22</t>
  </si>
  <si>
    <t>Antal av F23</t>
  </si>
  <si>
    <t>Antal av F24</t>
  </si>
  <si>
    <t>Pivottabell 82-84</t>
  </si>
  <si>
    <t>Antal av F25</t>
  </si>
  <si>
    <t>Antal av F26</t>
  </si>
  <si>
    <t>Antal av F27</t>
  </si>
  <si>
    <t>Pivottabell 88-90</t>
  </si>
  <si>
    <t>Pivottabell 85-87</t>
  </si>
  <si>
    <t>Pivottabell 91-93</t>
  </si>
  <si>
    <t>Pivottabell 94-96</t>
  </si>
  <si>
    <t>Pivottabell 97-99</t>
  </si>
  <si>
    <t>Pivottabell 100-102</t>
  </si>
  <si>
    <t>Pivottabell 103-105</t>
  </si>
  <si>
    <t>Pivottabell 106-108</t>
  </si>
  <si>
    <t>Pivottabell 109-111</t>
  </si>
  <si>
    <t>Pivottabell 112-114</t>
  </si>
  <si>
    <t>Pivottabell 115-117</t>
  </si>
  <si>
    <t>Pivottabell 118-120</t>
  </si>
  <si>
    <t>Pivottabell 121-123</t>
  </si>
  <si>
    <t>Pivottabell 124-126</t>
  </si>
  <si>
    <t>Antal av F20</t>
  </si>
  <si>
    <t>Antal av F28</t>
  </si>
  <si>
    <t>Antal av F29</t>
  </si>
  <si>
    <t>Antal av F30</t>
  </si>
  <si>
    <t>Antal av F31</t>
  </si>
  <si>
    <t>Antal av F32</t>
  </si>
  <si>
    <t>Antal av F33</t>
  </si>
  <si>
    <t>Antal av F34</t>
  </si>
  <si>
    <t>Antal av F35</t>
  </si>
  <si>
    <t>Antal av F36</t>
  </si>
  <si>
    <t>Antal av F37</t>
  </si>
  <si>
    <t>Antal av F38</t>
  </si>
  <si>
    <t>Antal av F39</t>
  </si>
  <si>
    <t>Medel av F4</t>
  </si>
  <si>
    <t>Medel av F5</t>
  </si>
  <si>
    <t>Medel av F6</t>
  </si>
  <si>
    <t>Medel av F7</t>
  </si>
  <si>
    <t>Medel av F8</t>
  </si>
  <si>
    <t>Medel av F9</t>
  </si>
  <si>
    <t>Medel av F10</t>
  </si>
  <si>
    <t>Medel av F11</t>
  </si>
  <si>
    <t>Medel av F12</t>
  </si>
  <si>
    <t>Medel av F13</t>
  </si>
  <si>
    <t>Medel av F14</t>
  </si>
  <si>
    <t>Medel av F15</t>
  </si>
  <si>
    <t>Medel av F16</t>
  </si>
  <si>
    <t>Medel av F17</t>
  </si>
  <si>
    <t>Medel av F18</t>
  </si>
  <si>
    <t>Medel av F19</t>
  </si>
  <si>
    <t>Medel av F20</t>
  </si>
  <si>
    <t>Medel av F21</t>
  </si>
  <si>
    <t>Medel av F22</t>
  </si>
  <si>
    <t>Medel av F23</t>
  </si>
  <si>
    <t>Medel av F24</t>
  </si>
  <si>
    <t>Medel av F25</t>
  </si>
  <si>
    <t>Medel av F26</t>
  </si>
  <si>
    <t>Medel av F27</t>
  </si>
  <si>
    <t>Medel av F28</t>
  </si>
  <si>
    <t>Medel av F29</t>
  </si>
  <si>
    <t>Medel av F30</t>
  </si>
  <si>
    <t>Medel av F31</t>
  </si>
  <si>
    <t>Medel av F32</t>
  </si>
  <si>
    <t>Medel av F33</t>
  </si>
  <si>
    <t>Medel av F34</t>
  </si>
  <si>
    <t>Medel av F35</t>
  </si>
  <si>
    <t>Medel av F36</t>
  </si>
  <si>
    <t>Medel av F37</t>
  </si>
  <si>
    <t>Medel av F38</t>
  </si>
  <si>
    <t>Medel av F39</t>
  </si>
  <si>
    <t>Vilken skola går du på</t>
  </si>
  <si>
    <t xml:space="preserve">Jag är </t>
  </si>
  <si>
    <t>F41</t>
  </si>
  <si>
    <t>F42</t>
  </si>
  <si>
    <t>Tycker du att lärarna behandlar alla elever lika oavsett om de är flickor, pojkar eller har annan könsidentitet?</t>
  </si>
  <si>
    <t>Känner du dig orättvist behandlad av någon lärare eller annan vuxen i skolan?</t>
  </si>
  <si>
    <t>Känner du dig trygg i skolan?</t>
  </si>
  <si>
    <t>F43</t>
  </si>
  <si>
    <t>Pivottabell 127-129</t>
  </si>
  <si>
    <t>Pivottabell 130-132</t>
  </si>
  <si>
    <t>Pivottabell 133-135</t>
  </si>
  <si>
    <t>Pivottabell 136-138</t>
  </si>
  <si>
    <t>Antal av F40</t>
  </si>
  <si>
    <t>Medel av F40</t>
  </si>
  <si>
    <t>Antal av F41</t>
  </si>
  <si>
    <t>Medel av F41</t>
  </si>
  <si>
    <t>Antal av F42</t>
  </si>
  <si>
    <t>Medel av F42</t>
  </si>
  <si>
    <t>Antal av F43</t>
  </si>
  <si>
    <t>Medel av F43</t>
  </si>
  <si>
    <t>Pivottabell 9-12</t>
  </si>
  <si>
    <t>Pivottabell 13-16</t>
  </si>
  <si>
    <t>Pivottabell 17-20</t>
  </si>
  <si>
    <t>Pivottabell 21-24</t>
  </si>
  <si>
    <t>Pivottabell 25-28</t>
  </si>
  <si>
    <t>Pivottabell 29-32</t>
  </si>
  <si>
    <t>Pivottabell 33-36</t>
  </si>
  <si>
    <t>Pivottabell 37-40</t>
  </si>
  <si>
    <t>Pivottabell 41-44</t>
  </si>
  <si>
    <t>Pivottabell 45-48</t>
  </si>
  <si>
    <t>Pivottabell 49-52</t>
  </si>
  <si>
    <t>Pivottabell 53-56</t>
  </si>
  <si>
    <t>Pivottabell 57-60</t>
  </si>
  <si>
    <t>Pivottabell 61-64</t>
  </si>
  <si>
    <t>Pivottabell 65-68</t>
  </si>
  <si>
    <t>Pivottabell 69-72</t>
  </si>
  <si>
    <t>Pivottabell 73-76</t>
  </si>
  <si>
    <t>Pivottabell 77-80</t>
  </si>
  <si>
    <t>Pivottabell 81-84</t>
  </si>
  <si>
    <t>Pivottabell 85-88</t>
  </si>
  <si>
    <t>Pivottabell 91-92</t>
  </si>
  <si>
    <t>Index 1</t>
  </si>
  <si>
    <t>Index 2</t>
  </si>
  <si>
    <t>Index 3</t>
  </si>
  <si>
    <t>Index 4</t>
  </si>
  <si>
    <t>Index 5</t>
  </si>
  <si>
    <t>Index 6</t>
  </si>
  <si>
    <t>Index 7</t>
  </si>
  <si>
    <t>Index 8</t>
  </si>
  <si>
    <t>Index 9</t>
  </si>
  <si>
    <t>Index 10</t>
  </si>
  <si>
    <t>Index 11</t>
  </si>
  <si>
    <t>Barn- och utbildningsförvaltningens enkät till</t>
  </si>
  <si>
    <t>elever i grundskolan i Västerås</t>
  </si>
  <si>
    <t>Verksamhet:</t>
  </si>
  <si>
    <t>Antal svarande:</t>
  </si>
  <si>
    <t>Kön:</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</si>
  <si>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</si>
  <si>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Enheter med färre än fem svarande särredovisas inte av sekretesskäl. Dessa svar ingår dock i de totala resultaten. </t>
  </si>
  <si>
    <t>Frågor om skolan</t>
  </si>
  <si>
    <t>Totalt</t>
  </si>
  <si>
    <t>Apalbyskolan</t>
  </si>
  <si>
    <t>Ekbergaskolan</t>
  </si>
  <si>
    <t>Håkantorpsskolan</t>
  </si>
  <si>
    <t>Resultatet indexerat med Skolinspektionens metod</t>
  </si>
  <si>
    <t xml:space="preserve">     Kön:</t>
  </si>
  <si>
    <t>Vad som visas på denna sida styrs av vilka filter som valts på fliken "Tabeller"</t>
  </si>
  <si>
    <t>Frågor</t>
  </si>
  <si>
    <t>Omräknat medelvärde per enskild fråga</t>
  </si>
  <si>
    <t>Index per     frågeområde</t>
  </si>
  <si>
    <t>Antal svar</t>
  </si>
  <si>
    <t>Frågor om skolmaten</t>
  </si>
  <si>
    <t>(tom)</t>
  </si>
  <si>
    <t>Antal av Index1</t>
  </si>
  <si>
    <t>Medel av Index1</t>
  </si>
  <si>
    <t>Antal av Index2</t>
  </si>
  <si>
    <t>Medel av Index2</t>
  </si>
  <si>
    <t>Antal av Index3</t>
  </si>
  <si>
    <t>Antal av Index4</t>
  </si>
  <si>
    <t>Medel av Index3</t>
  </si>
  <si>
    <t>Antal av Index5</t>
  </si>
  <si>
    <t>Antal av Index6</t>
  </si>
  <si>
    <t>Medel av Index5</t>
  </si>
  <si>
    <t>Medel av Index6</t>
  </si>
  <si>
    <t>Antal av Index7</t>
  </si>
  <si>
    <t>Antal av Index8</t>
  </si>
  <si>
    <t>Medel av Index7</t>
  </si>
  <si>
    <t>Medel av Index8</t>
  </si>
  <si>
    <t>Antal av Index9</t>
  </si>
  <si>
    <t>Antal av Index10</t>
  </si>
  <si>
    <t>Medel av Index9</t>
  </si>
  <si>
    <t>Medel av Index10</t>
  </si>
  <si>
    <t>Frågor om skolarbetet</t>
  </si>
  <si>
    <t>1.0: Vilken skola går du på?</t>
  </si>
  <si>
    <t>2: Är du...</t>
  </si>
  <si>
    <t>3.1: Först kommer några påståenden om vad du tycker om skolarbetet: Tycker du att skolarbetet är roligt?</t>
  </si>
  <si>
    <t>3.2: Först kommer några påståenden om vad du tycker om skolarbetet: Blir du nyfiken på skolarbetet och känner att du vill lära dig mer?</t>
  </si>
  <si>
    <t>3.3: Först kommer några påståenden om vad du tycker om skolarbetet: Kan du få svårare arbetsuppgifter, om du vill?</t>
  </si>
  <si>
    <t>3.4: Först kommer några påståenden om vad du tycker om skolarbetet: Tycker du att du får studiero på lektionerna?</t>
  </si>
  <si>
    <t>3.5: Först kommer några påståenden om vad du tycker om skolarbetet: Tycker du att ni elever har möjlighet att vara med och påverka era skoluppgifter?</t>
  </si>
  <si>
    <t>3.6: Först kommer några påståenden om vad du tycker om skolarbetet: Tycker du att ni får diskutera olika frågor på lektionerna?</t>
  </si>
  <si>
    <t>4.1: Nu kommer några frågor om dina lärare. Tänk på de lärare som du har oftast, till exempel din klassföreståndare: Tycker du att du får hjälp av dina lärare när du behöver det?</t>
  </si>
  <si>
    <t>4.2: Nu kommer några frågor om dina lärare. Tänk på de lärare som du har oftast, till exempel din klassföreståndare: Tycker du att dina lärare förklarar så att du förstår?</t>
  </si>
  <si>
    <t>4.3: Nu kommer några frågor om dina lärare. Tänk på de lärare som du har oftast, till exempel din klassföreståndare: Tycker du att dina lärare ser till så att alla ordningsregler följs?</t>
  </si>
  <si>
    <t>4.4: Nu kommer några frågor om dina lärare. Tänk på de lärare som du har oftast, till exempel din klassföreståndare: Tycker du att dina lärare är rättvisa mot er elever?</t>
  </si>
  <si>
    <t>5.1: Nu kommer några påståenden om vad du tycker om situationen på din skola.: Finns det extrauppgifter när man du är klar med arbetsuppgiften?</t>
  </si>
  <si>
    <t>5.2: Nu kommer några påståenden om vad du tycker om situationen på din skola.: Tycker du att man respekterar varandra på din skola?</t>
  </si>
  <si>
    <t>5.3: Nu kommer några påståenden om vad du tycker om situationen på din skola.: Tycker du att man följer de ordningsregler som finns på skolan?</t>
  </si>
  <si>
    <t>5.4: Nu kommer några påståenden om vad du tycker om situationen på din skola.: Vet du vem du ska prata med på skolan om någon varit elak med dig?</t>
  </si>
  <si>
    <t>5.5: Nu kommer några påståenden om vad du tycker om situationen på din skola.: Känner du dig trygg i skolan?</t>
  </si>
  <si>
    <t>5.6: Nu kommer några påståenden om vad du tycker om situationen på din skola.: Tycker du att de vuxna på skolan reagerar om de får veta att någon varit elak mot en elev?</t>
  </si>
  <si>
    <t>6.1: Nu kommer en fråga om de som arbetar med elevers hälsa på din skola. I ”elevhälsogruppen” ingår skolsköterska, kurator, specialpedagog/speciallärare, skolläkare, psykolog och rektor.: Tycker du att de som arbetar i elevhälsoteamet på din skola frågar er elever hur ni har det i skolan och hemma (exempelvis genom samtal med er eller genom enkät/frågeformulär)?</t>
  </si>
  <si>
    <t>Tycker du att skolarbetet är roligt?</t>
  </si>
  <si>
    <t>Blir du nyfiken på skolarbetet och känner att du vill lära dig mer?</t>
  </si>
  <si>
    <t>Kan du få svårare arbetsuppgifter, om du vill?</t>
  </si>
  <si>
    <t>Tycker du att du får studiero på lektionerna?</t>
  </si>
  <si>
    <t>Tycker du att ni elever har möjlighet att vara med och påverka era skoluppgifter?</t>
  </si>
  <si>
    <t>Tycker du att ni får diskutera olika frågor på lektionerna?</t>
  </si>
  <si>
    <t>Tycker du att du får hjälp av dina lärare när du behöver det?</t>
  </si>
  <si>
    <t>Tycker du att dina lärare förklarar så att du förstår?</t>
  </si>
  <si>
    <t>Tycker du att dina lärare ser till så att alla ordningsregler följs?</t>
  </si>
  <si>
    <t>Tycker du att dina lärare är rättvisa mot er elever?</t>
  </si>
  <si>
    <t>Finns det extrauppgifter när man du är klar med arbetsuppgiften?</t>
  </si>
  <si>
    <t>Tycker du att man respekterar varandra på din skola?</t>
  </si>
  <si>
    <t>Tycker du att man följer de ordningsregler som finns på skolan?</t>
  </si>
  <si>
    <t>Vet du vem du ska prata med på skolan om någon varit elak med dig?</t>
  </si>
  <si>
    <t>Tycker du att de vuxna på skolan reagerar om de får veta att någon varit elak mot en elev?</t>
  </si>
  <si>
    <t>Tycker du att de som arbetar i elevhälsoteamet på din skola frågar er elever hur ni har det i skolan och hemma (exempelvis genom samtal med er eller genom enkät/frågeformulär)?</t>
  </si>
  <si>
    <t xml:space="preserve">Tycker du att maten är god, nyttig och bra för miljön på din skola? </t>
  </si>
  <si>
    <t>Tycker du att du kan äta dig mätt på maten i skolan?</t>
  </si>
  <si>
    <t>Trivs du i skolrestaurangen/klassrummet där du äter maten?</t>
  </si>
  <si>
    <t>Tycker du att de som jobbar i skolrestaurangen är trevliga och hjälpsamma?</t>
  </si>
  <si>
    <t>Tycker du att skolarbetet är för svårt för dig?</t>
  </si>
  <si>
    <t>Tycker du att du får lugn och ro i klassrummet?</t>
  </si>
  <si>
    <t>Finns det elever på din skola som du är rädd för?</t>
  </si>
  <si>
    <t>Finns det vuxna på din skola som du är rädd för?</t>
  </si>
  <si>
    <t>Är du nöjd med din skola?</t>
  </si>
  <si>
    <t>Finns det extrauppgifter när du är klar med arbetsuppgiften?</t>
  </si>
  <si>
    <t>Övrigt</t>
  </si>
  <si>
    <r>
      <t xml:space="preserve">1 </t>
    </r>
    <r>
      <rPr>
        <sz val="10"/>
        <color theme="1"/>
        <rFont val="Calibri"/>
        <family val="2"/>
        <scheme val="minor"/>
      </rPr>
      <t>(Ja)</t>
    </r>
  </si>
  <si>
    <r>
      <t xml:space="preserve">2 </t>
    </r>
    <r>
      <rPr>
        <sz val="10"/>
        <color theme="1"/>
        <rFont val="Calibri"/>
        <family val="2"/>
        <scheme val="minor"/>
      </rPr>
      <t>(-)</t>
    </r>
  </si>
  <si>
    <r>
      <t xml:space="preserve">3 </t>
    </r>
    <r>
      <rPr>
        <sz val="10"/>
        <color theme="1"/>
        <rFont val="Calibri"/>
        <family val="2"/>
        <scheme val="minor"/>
      </rPr>
      <t>(Nej)</t>
    </r>
  </si>
  <si>
    <t>Frågor om lärare</t>
  </si>
  <si>
    <t>Andel som svarat 1 på frågorna</t>
  </si>
  <si>
    <t>Tycker du att skolarbetet är för svårt för dig? (-)</t>
  </si>
  <si>
    <t>Index 1
Anpassning efter elevens behov</t>
  </si>
  <si>
    <t>Tycker du att skolarbetet är svårt för dig?</t>
  </si>
  <si>
    <t>Index 2
Argumentation och kritiskt tänkande/Delaktighet och inflytande</t>
  </si>
  <si>
    <t>Index 3
Förhindra kränkningar</t>
  </si>
  <si>
    <t>Index 4
Grundläggande värden på skolan/Elevhälsa</t>
  </si>
  <si>
    <t>Index 5
Ordningsregler</t>
  </si>
  <si>
    <t>Index 6
Stimulans</t>
  </si>
  <si>
    <t>Index 7
Studiero</t>
  </si>
  <si>
    <t>Index 8
Trygghet</t>
  </si>
  <si>
    <t>Index 9
Utmaningar</t>
  </si>
  <si>
    <t>Index 10
Veta vad som krävs/Tillit till elevens förmåga</t>
  </si>
  <si>
    <t>Anpassning efter elevens behov</t>
  </si>
  <si>
    <t>Argumentation och kritiskt tänkande/Delaktighet och inflytande</t>
  </si>
  <si>
    <t>Förhindra kränkningar</t>
  </si>
  <si>
    <t>Grundläggande värden på skolan/Elevhälsa</t>
  </si>
  <si>
    <t>Ordningsregler</t>
  </si>
  <si>
    <t>Stimulans</t>
  </si>
  <si>
    <t>Studiero</t>
  </si>
  <si>
    <t>Trygghet</t>
  </si>
  <si>
    <t>Utmaningar</t>
  </si>
  <si>
    <t>Veta vad som krävs/Tillit till elevens förmåga</t>
  </si>
  <si>
    <t>Tycker du att de som arbetar i elevhälsoteamet på din skola frågar er elever hur ni har det i skolan och hemma?</t>
  </si>
  <si>
    <t>1. Anpassning efter elevens behov</t>
  </si>
  <si>
    <t>2. Argumentation och kritiskt tänkande/Delaktighet och inflytande</t>
  </si>
  <si>
    <t>3. Förhindra kränkningar</t>
  </si>
  <si>
    <t>4. Grundläggande värden på skolan/Elevhälsa</t>
  </si>
  <si>
    <t>5. Ordningsregler</t>
  </si>
  <si>
    <t>6. Stimulans</t>
  </si>
  <si>
    <t>7. Studiero</t>
  </si>
  <si>
    <t>8. Trygghet</t>
  </si>
  <si>
    <t>9. Utmaningar</t>
  </si>
  <si>
    <t>10. Veta vad som krävs/Tillit till elevens förmåga</t>
  </si>
  <si>
    <t>Pivottabell 89, 90, 93-102</t>
  </si>
  <si>
    <t>Pivottabell 103-112</t>
  </si>
  <si>
    <t>Medel av Index4</t>
  </si>
  <si>
    <t>Önstaskolan</t>
  </si>
  <si>
    <t>Viksängsskolan</t>
  </si>
  <si>
    <t>Annat/vill ej ange</t>
  </si>
  <si>
    <t>Finns det elever på din skola som du är rädd för?(-)</t>
  </si>
  <si>
    <t>Finns det vuxna på din skola som du är rädd för?(-)</t>
  </si>
  <si>
    <r>
      <t xml:space="preserve">1 </t>
    </r>
    <r>
      <rPr>
        <sz val="10"/>
        <color theme="1"/>
        <rFont val="Calibri"/>
        <family val="2"/>
        <scheme val="minor"/>
      </rPr>
      <t>(Nej)</t>
    </r>
  </si>
  <si>
    <r>
      <t xml:space="preserve">3 </t>
    </r>
    <r>
      <rPr>
        <sz val="10"/>
        <color theme="1"/>
        <rFont val="Calibri"/>
        <family val="2"/>
        <scheme val="minor"/>
      </rPr>
      <t>(Ja)</t>
    </r>
  </si>
  <si>
    <t>På den här sidan har medelvärdena räknats om till en tiogradig skala för att passa Skolinspektionens redovisningsmetod och möjliggöra jämförelser med andra kommuner. 
Om det är tomt på uppgifter har den aktuella skolan antingen inte deltagit under året, eller så är antalet svar så få att de sekretessmarkerats.
Här är det för alla frågor positivt att ha ett högt medelvärde, oavsett om frågan är formulerad som ett negativt eller positivt påstående.</t>
  </si>
  <si>
    <t>Antal</t>
  </si>
  <si>
    <t>Svar</t>
  </si>
  <si>
    <t>Svarsfrekvens</t>
  </si>
  <si>
    <t>Nybyggeskolan</t>
  </si>
  <si>
    <t xml:space="preserve">För frågor om undersökningen kontakta barn- och utbildningsförvaltningen </t>
  </si>
  <si>
    <t>Om en enhet saknas i resultatredovisningen</t>
  </si>
  <si>
    <t>Välj vilken verksamhet du vill visa resultaten för</t>
  </si>
  <si>
    <t>Maria Lundquist, handläggare, maria.lundquist@vasteras.se</t>
  </si>
  <si>
    <t>Araceli Garcia De Jansson,utvecklingsledare, araceli.jansson@vasteras.se</t>
  </si>
  <si>
    <t>Andel som svarat 1 =JA på frågorna</t>
  </si>
  <si>
    <t>7.1: Övrigt: Tycker du att skolarbetet är för svårt för dig?</t>
  </si>
  <si>
    <t>7.2: Övrigt: Tycker du att du får lugn och ro i klassrummet?</t>
  </si>
  <si>
    <t>7.3: Övrigt: Finns det elever på din skola som du är rädd för?</t>
  </si>
  <si>
    <t>7.4: Övrigt: Finns det vuxna på din skola som du är rädd för?</t>
  </si>
  <si>
    <t>8.2: Övrigt: Är du nöjd med din skola?</t>
  </si>
  <si>
    <t xml:space="preserve">9.1: Nu kommer några frågor om skolmaten. : Tycker du att maten är god, nyttig och bra för miljön på din skola? </t>
  </si>
  <si>
    <t xml:space="preserve">9.2: Nu kommer några frågor om skolmaten. : Tycker du att du kan äta dig mätt på maten i skolan?	   </t>
  </si>
  <si>
    <t>9.3: Nu kommer några frågor om skolmaten. : Trivs du i skolrestaurangen/klassrummet där du äter maten?</t>
  </si>
  <si>
    <t>9.4: Nu kommer några frågor om skolmaten. : Tycker du att de som jobbar i skolrestaurangen är trevliga och hjälpsamma?</t>
  </si>
  <si>
    <t>Flyttat tidgare fråga 18-21 ligger nu sist</t>
  </si>
  <si>
    <t>Total</t>
  </si>
  <si>
    <t>Åk 4-9</t>
  </si>
  <si>
    <t>Arskurs</t>
  </si>
  <si>
    <t>Anpassad grundskola</t>
  </si>
  <si>
    <t>4-9</t>
  </si>
  <si>
    <t>Ormkärrskolan</t>
  </si>
  <si>
    <t>År 2024</t>
  </si>
  <si>
    <t>Överblick index- resultat per skola 2024</t>
  </si>
  <si>
    <t>elever i  anpassad grunskola årskurs 4-9 i Västerås</t>
  </si>
  <si>
    <t>elever i anpassad grundskola i årskurs 4-9</t>
  </si>
  <si>
    <t>År 2023 ändrades frågorna och därför finns ingen historik från tidigare år</t>
  </si>
  <si>
    <t xml:space="preserve">Tycker du att skolarbetet är för svårt för dig? </t>
  </si>
  <si>
    <t xml:space="preserve">Finns det elever på din skola som du är rädd för? </t>
  </si>
  <si>
    <t xml:space="preserve">Finns det vuxna på din skola som du är rädd för?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</si>
</sst>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39" x14ac:knownFonts="1">
    <font>
      <sz val="11"/>
      <color theme="1"/>
      <name val="Calibri"/>
      <family val="2"/>
      <scheme val="minor"/>
    </font>
    <font>
      <sz val="8"/>
      <name val="Calibri"/>
      <family val="2"/>
      <scheme val="minor"/>
    </font>
    <font>
      <sz val="11"/>
      <color rgb="FFFF0000"/>
      <name val="Calibri"/>
      <family val="2"/>
      <scheme val="minor"/>
    </font>
    <font>
      <b/>
      <sz val="15"/>
      <color theme="3"/>
      <name val="Calibri"/>
      <family val="2"/>
      <scheme val="minor"/>
    </font>
    <font>
      <b/>
      <sz val="10"/>
      <color rgb="FF404040"/>
      <name val="Open Sans"/>
      <family val="2"/>
    </font>
    <font>
      <b/>
      <sz val="10"/>
      <color rgb="FF505050"/>
      <name val="Open Sans"/>
      <family val="2"/>
    </font>
    <font>
      <sz val="10"/>
      <color theme="1"/>
      <name val="Arial"/>
      <family val="2"/>
    </font>
    <font>
      <b/>
      <sz val="13"/>
      <color theme="8" tint="-0.499984740745262"/>
      <name val="Arial"/>
      <family val="2"/>
    </font>
    <font>
      <b/>
      <sz val="9"/>
      <color theme="1"/>
      <name val="Arial"/>
      <family val="2"/>
    </font>
    <font>
      <sz val="10"/>
      <color rgb="FF000000"/>
      <name val="Arial"/>
      <family val="2"/>
    </font>
    <font>
      <sz val="11"/>
      <color theme="1"/>
      <name val="Calibri"/>
      <family val="2"/>
    </font>
    <font>
      <sz val="11"/>
      <color theme="8" tint="-0.499984740745262"/>
      <name val="Arial"/>
      <family val="2"/>
    </font>
    <font>
      <sz val="11"/>
      <color theme="1"/>
      <name val="Calibri"/>
      <family val="2"/>
      <scheme val="minor"/>
    </font>
    <font>
      <b/>
      <sz val="11"/>
      <color theme="1"/>
      <name val="Calibri"/>
      <family val="2"/>
      <scheme val="minor"/>
    </font>
    <font>
      <b/>
      <sz val="14"/>
      <color theme="8" tint="-0.499984740745262"/>
      <name val="Arial"/>
      <family val="2"/>
    </font>
    <font>
      <sz val="13"/>
      <color theme="8" tint="-0.499984740745262"/>
      <name val="Arial"/>
      <family val="2"/>
    </font>
    <font>
      <b/>
      <sz val="11"/>
      <name val="Arial"/>
      <family val="2"/>
    </font>
    <font>
      <i/>
      <sz val="10"/>
      <color theme="1"/>
      <name val="Arial"/>
      <family val="2"/>
    </font>
    <font>
      <sz val="10"/>
      <color theme="8" tint="-0.499984740745262"/>
      <name val="Arial"/>
      <family val="2"/>
    </font>
    <font>
      <sz val="11"/>
      <color rgb="FF404040"/>
      <name val="Calibri"/>
      <family val="2"/>
      <scheme val="minor"/>
    </font>
    <font>
      <b/>
      <sz val="14"/>
      <color theme="1"/>
      <name val="Calibri"/>
      <family val="2"/>
      <scheme val="minor"/>
    </font>
    <font>
      <sz val="11"/>
      <name val="Calibri"/>
      <family val="2"/>
      <scheme val="minor"/>
    </font>
    <font>
      <sz val="14"/>
      <name val="Calibri"/>
      <family val="2"/>
      <scheme val="minor"/>
    </font>
    <font>
      <b/>
      <sz val="14"/>
      <color theme="0"/>
      <name val="Calibri"/>
      <family val="2"/>
      <scheme val="minor"/>
    </font>
    <font>
      <b/>
      <sz val="12"/>
      <color rgb="FF0097CC"/>
      <name val="Calibri"/>
      <family val="2"/>
      <scheme val="minor"/>
    </font>
    <font>
      <b/>
      <sz val="10"/>
      <color rgb="FF0097CC"/>
      <name val="Arial"/>
      <family val="2"/>
    </font>
    <font>
      <sz val="12"/>
      <color theme="0"/>
      <name val="Calibri"/>
      <family val="2"/>
      <scheme val="minor"/>
    </font>
    <font>
      <b/>
      <sz val="14"/>
      <color theme="0"/>
      <name val="Arial"/>
      <family val="2"/>
    </font>
    <font>
      <sz val="9"/>
      <color theme="0"/>
      <name val="Arial"/>
      <family val="2"/>
    </font>
    <font>
      <sz val="10"/>
      <color rgb="FF404040"/>
      <name val="Open Sans"/>
      <family val="2"/>
    </font>
    <font>
      <sz val="10"/>
      <color theme="1"/>
      <name val="Calibri"/>
      <family val="2"/>
      <scheme val="minor"/>
    </font>
    <font>
      <i/>
      <sz val="10"/>
      <color theme="1"/>
      <name val="Calibri"/>
      <family val="2"/>
      <scheme val="minor"/>
    </font>
    <font>
      <sz val="10"/>
      <color rgb="FF505050"/>
      <name val="Open Sans"/>
      <family val="2"/>
    </font>
    <font>
      <sz val="10"/>
      <color rgb="FFFF0000"/>
      <name val="Open Sans"/>
      <family val="2"/>
    </font>
    <font>
      <sz val="10"/>
      <name val="Open Sans"/>
      <family val="2"/>
    </font>
    <font>
      <sz val="11"/>
      <color theme="0"/>
      <name val="Calibri"/>
      <family val="2"/>
      <scheme val="minor"/>
    </font>
    <font>
      <b/>
      <sz val="12"/>
      <color theme="0"/>
      <name val="Calibri"/>
      <family val="2"/>
      <scheme val="minor"/>
    </font>
    <font>
      <sz val="12"/>
      <color theme="1"/>
      <name val="Calibri"/>
      <family val="2"/>
      <scheme val="minor"/>
    </font>
    <font>
      <b/>
      <sz val="12"/>
      <color theme="1"/>
      <name val="Calibri"/>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D8F3F4"/>
        <bgColor indexed="64"/>
      </patternFill>
    </fill>
    <fill>
      <patternFill patternType="solid">
        <fgColor theme="4"/>
        <bgColor theme="4"/>
      </patternFill>
    </fill>
    <fill>
      <patternFill patternType="solid">
        <fgColor theme="4" tint="0.79998168889431442"/>
        <bgColor theme="4" tint="0.79998168889431442"/>
      </patternFill>
    </fill>
  </fills>
  <borders count="30">
    <border>
      <left/>
      <right/>
      <top/>
      <bottom/>
      <diagonal/>
    </border>
    <border>
      <left/>
      <right/>
      <top/>
      <bottom style="thick">
        <color theme="4"/>
      </bottom>
      <diagonal/>
    </border>
    <border>
      <left style="thin">
        <color rgb="FFCCECFF"/>
      </left>
      <right/>
      <top/>
      <bottom/>
      <diagonal/>
    </border>
    <border>
      <left style="thin">
        <color rgb="FFCCECFF"/>
      </left>
      <right style="thin">
        <color rgb="FFCCECFF"/>
      </right>
      <top style="thin">
        <color rgb="FFCCECFF"/>
      </top>
      <bottom style="thin">
        <color rgb="FFCCECFF"/>
      </bottom>
      <diagonal/>
    </border>
    <border>
      <left/>
      <right/>
      <top/>
      <bottom style="thin">
        <color rgb="FFCCECFF"/>
      </bottom>
      <diagonal/>
    </border>
    <border>
      <left/>
      <right/>
      <top style="thin">
        <color rgb="FFCCECFF"/>
      </top>
      <bottom/>
      <diagonal/>
    </border>
    <border>
      <left/>
      <right style="thin">
        <color rgb="FFCCECFF"/>
      </right>
      <top style="thin">
        <color rgb="FFCCECFF"/>
      </top>
      <bottom/>
      <diagonal/>
    </border>
    <border>
      <left/>
      <right style="thin">
        <color rgb="FFCCECFF"/>
      </right>
      <top/>
      <bottom/>
      <diagonal/>
    </border>
    <border>
      <left style="thin">
        <color rgb="FFCCECFF"/>
      </left>
      <right style="thin">
        <color rgb="FFCCECFF"/>
      </right>
      <top/>
      <bottom/>
      <diagonal/>
    </border>
    <border>
      <left style="thin">
        <color rgb="FFAAD1D8"/>
      </left>
      <right style="thin">
        <color rgb="FFAAD1D8"/>
      </right>
      <top style="thin">
        <color rgb="FFAAD1D8"/>
      </top>
      <bottom style="thin">
        <color rgb="FFAAD1D8"/>
      </bottom>
      <diagonal/>
    </border>
    <border>
      <left style="thin">
        <color rgb="FFCCECFF"/>
      </left>
      <right style="thin">
        <color rgb="FFAAD1D8"/>
      </right>
      <top/>
      <bottom/>
      <diagonal/>
    </border>
    <border>
      <left/>
      <right style="thin">
        <color rgb="FFAAD1D8"/>
      </right>
      <top style="thin">
        <color rgb="FFAAD1D8"/>
      </top>
      <bottom/>
      <diagonal/>
    </border>
    <border>
      <left style="thin">
        <color rgb="FFAAD1D8"/>
      </left>
      <right style="thin">
        <color rgb="FFAAD1D8"/>
      </right>
      <top style="thin">
        <color rgb="FFAAD1D8"/>
      </top>
      <bottom/>
      <diagonal/>
    </border>
    <border>
      <left style="thin">
        <color rgb="FFAAD1D8"/>
      </left>
      <right style="thin">
        <color rgb="FFAAD1D8"/>
      </right>
      <top/>
      <bottom/>
      <diagonal/>
    </border>
    <border>
      <left style="thin">
        <color rgb="FFAAD1D8"/>
      </left>
      <right style="thin">
        <color rgb="FFAAD1D8"/>
      </right>
      <top/>
      <bottom style="thin">
        <color rgb="FFAAD1D8"/>
      </bottom>
      <diagonal/>
    </border>
    <border>
      <left/>
      <right/>
      <top style="thin">
        <color rgb="FFAAD1D8"/>
      </top>
      <bottom style="thin">
        <color rgb="FFAAD1D8"/>
      </bottom>
      <diagonal/>
    </border>
    <border>
      <left/>
      <right/>
      <top/>
      <bottom style="thin">
        <color indexed="64"/>
      </bottom>
      <diagonal/>
    </border>
    <border>
      <left style="thin">
        <color rgb="FFD8F3F4"/>
      </left>
      <right style="thin">
        <color rgb="FFD8F3F4"/>
      </right>
      <top style="thin">
        <color rgb="FFD8F3F4"/>
      </top>
      <bottom style="thin">
        <color rgb="FFD8F3F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indexed="64"/>
      </top>
      <bottom style="double">
        <color indexed="64"/>
      </bottom>
      <diagonal/>
    </border>
    <border>
      <left/>
      <right/>
      <top style="thin">
        <color indexed="64"/>
      </top>
      <bottom style="double">
        <color indexed="64"/>
      </bottom>
      <diagonal/>
    </border>
    <border>
      <left/>
      <right style="thin">
        <color theme="4" tint="0.39997558519241921"/>
      </right>
      <top style="thin">
        <color indexed="64"/>
      </top>
      <bottom style="double">
        <color indexed="64"/>
      </bottom>
      <diagonal/>
    </border>
  </borders>
  <cellStyleXfs count="13">
    <xf numFmtId="0" fontId="0" fillId="0" borderId="0"/>
    <xf numFmtId="0" fontId="3" fillId="0" borderId="1" applyNumberFormat="0" applyFill="0" applyAlignment="0" applyProtection="0"/>
    <xf numFmtId="0" fontId="2" fillId="0" borderId="0" applyNumberFormat="0" applyFill="0" applyBorder="0" applyAlignment="0" applyProtection="0"/>
    <xf numFmtId="9" fontId="12" fillId="0" borderId="0" applyFont="0" applyFill="0" applyBorder="0" applyAlignment="0" applyProtection="0"/>
    <xf numFmtId="0" fontId="23" fillId="4" borderId="0"/>
    <xf numFmtId="0" fontId="24" fillId="0" borderId="0"/>
    <xf numFmtId="0" fontId="13" fillId="6" borderId="0">
      <alignment wrapText="1"/>
    </xf>
    <xf numFmtId="0" fontId="6" fillId="0" borderId="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cellStyleXfs>
  <cellXfs count="143">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2"/>
    <xf numFmtId="0" fontId="3" fillId="0" borderId="1" xfId="1"/>
    <xf numFmtId="9" fontId="0" fillId="0" borderId="0" xfId="0" applyNumberFormat="1"/>
    <xf numFmtId="164" fontId="0" fillId="0" borderId="0" xfId="0" applyNumberFormat="1"/>
    <xf numFmtId="9" fontId="0" fillId="0" borderId="0" xfId="0" applyNumberFormat="1" applyAlignment="1">
      <alignment horizontal="left"/>
    </xf>
    <xf numFmtId="0" fontId="4" fillId="0" borderId="0" xfId="0" applyFont="1"/>
    <xf numFmtId="1" fontId="0" fillId="0" borderId="0" xfId="0" applyNumberFormat="1"/>
    <xf numFmtId="2" fontId="5" fillId="0" borderId="0" xfId="0" applyNumberFormat="1" applyFont="1"/>
    <xf numFmtId="2" fontId="4" fillId="0" borderId="0" xfId="0" applyNumberFormat="1" applyFont="1"/>
    <xf numFmtId="0" fontId="6" fillId="3" borderId="0" xfId="0" applyFont="1" applyFill="1"/>
    <xf numFmtId="0" fontId="6" fillId="0" borderId="0" xfId="0" applyFont="1" applyAlignment="1">
      <alignment horizontal="right"/>
    </xf>
    <xf numFmtId="0" fontId="6" fillId="3" borderId="0" xfId="0" applyFont="1" applyFill="1" applyAlignment="1">
      <alignment horizontal="right"/>
    </xf>
    <xf numFmtId="0" fontId="6" fillId="3" borderId="0" xfId="0" applyFont="1" applyFill="1" applyAlignment="1">
      <alignment wrapText="1"/>
    </xf>
    <xf numFmtId="0" fontId="7" fillId="3" borderId="0" xfId="0" applyFont="1" applyFill="1"/>
    <xf numFmtId="0" fontId="8" fillId="3" borderId="0" xfId="0" applyFont="1" applyFill="1"/>
    <xf numFmtId="0" fontId="0" fillId="0" borderId="0" xfId="0" applyAlignment="1">
      <alignment horizontal="center"/>
    </xf>
    <xf numFmtId="0" fontId="0" fillId="0" borderId="0" xfId="0" applyAlignment="1">
      <alignment wrapText="1"/>
    </xf>
    <xf numFmtId="0" fontId="14" fillId="0" borderId="0" xfId="0" applyFont="1" applyAlignment="1" applyProtection="1">
      <alignment horizontal="left"/>
      <protection hidden="1"/>
    </xf>
    <xf numFmtId="0" fontId="15" fillId="0" borderId="0" xfId="0" applyFont="1" applyAlignment="1" applyProtection="1">
      <alignment horizontal="left"/>
      <protection hidden="1"/>
    </xf>
    <xf numFmtId="0" fontId="16" fillId="0" borderId="0" xfId="0" applyFont="1" applyAlignment="1" applyProtection="1">
      <alignment horizontal="right"/>
      <protection hidden="1"/>
    </xf>
    <xf numFmtId="0" fontId="17" fillId="3" borderId="0" xfId="0" applyFont="1" applyFill="1"/>
    <xf numFmtId="0" fontId="19" fillId="0" borderId="0" xfId="0" applyFont="1"/>
    <xf numFmtId="0" fontId="0" fillId="0" borderId="2" xfId="0" applyBorder="1"/>
    <xf numFmtId="0" fontId="19" fillId="0" borderId="4" xfId="0" applyFont="1" applyBorder="1"/>
    <xf numFmtId="0" fontId="0" fillId="0" borderId="3" xfId="0" applyBorder="1" applyAlignment="1">
      <alignment vertical="center" wrapText="1"/>
    </xf>
    <xf numFmtId="0" fontId="0" fillId="0" borderId="5" xfId="0" applyBorder="1"/>
    <xf numFmtId="0" fontId="0" fillId="0" borderId="7" xfId="0" applyBorder="1"/>
    <xf numFmtId="0" fontId="0" fillId="0" borderId="8" xfId="0" applyBorder="1"/>
    <xf numFmtId="0" fontId="19" fillId="0" borderId="5" xfId="0" applyFont="1" applyBorder="1"/>
    <xf numFmtId="0" fontId="0" fillId="0" borderId="4" xfId="0" applyBorder="1"/>
    <xf numFmtId="0" fontId="0" fillId="0" borderId="3" xfId="0" applyBorder="1" applyAlignment="1">
      <alignment vertical="center"/>
    </xf>
    <xf numFmtId="0" fontId="13" fillId="6" borderId="6" xfId="0" applyFont="1" applyFill="1" applyBorder="1" applyAlignment="1">
      <alignment vertical="center"/>
    </xf>
    <xf numFmtId="0" fontId="0" fillId="6" borderId="9" xfId="0" applyFill="1" applyBorder="1" applyAlignment="1">
      <alignment vertical="center" wrapText="1"/>
    </xf>
    <xf numFmtId="0" fontId="0" fillId="0" borderId="10" xfId="0" applyBorder="1"/>
    <xf numFmtId="0" fontId="13" fillId="6" borderId="0" xfId="0" applyFont="1" applyFill="1" applyAlignment="1">
      <alignment wrapText="1"/>
    </xf>
    <xf numFmtId="0" fontId="20" fillId="0" borderId="0" xfId="0" applyFont="1" applyAlignment="1">
      <alignment vertical="center" wrapText="1"/>
    </xf>
    <xf numFmtId="0" fontId="0" fillId="0" borderId="15" xfId="0" applyBorder="1"/>
    <xf numFmtId="0" fontId="0" fillId="0" borderId="15" xfId="0" applyBorder="1" applyAlignment="1">
      <alignment horizontal="left"/>
    </xf>
    <xf numFmtId="0" fontId="0" fillId="5" borderId="0" xfId="0" applyFill="1"/>
    <xf numFmtId="0" fontId="0" fillId="5" borderId="15" xfId="0" applyFill="1" applyBorder="1"/>
    <xf numFmtId="0" fontId="21" fillId="4" borderId="0" xfId="0" applyFont="1" applyFill="1"/>
    <xf numFmtId="0" fontId="22" fillId="4" borderId="0" xfId="0" applyFont="1" applyFill="1"/>
    <xf numFmtId="0" fontId="23" fillId="4" borderId="0" xfId="4"/>
    <xf numFmtId="0" fontId="23" fillId="4" borderId="0" xfId="0" applyFont="1" applyFill="1"/>
    <xf numFmtId="0" fontId="2" fillId="0" borderId="0" xfId="2" applyAlignment="1"/>
    <xf numFmtId="0" fontId="24" fillId="0" borderId="0" xfId="5"/>
    <xf numFmtId="0" fontId="25" fillId="0" borderId="0" xfId="5" applyFont="1"/>
    <xf numFmtId="0" fontId="26" fillId="4" borderId="0" xfId="4" applyFont="1"/>
    <xf numFmtId="0" fontId="25" fillId="0" borderId="0" xfId="5" applyFont="1" applyAlignment="1">
      <alignment horizontal="left"/>
    </xf>
    <xf numFmtId="0" fontId="27" fillId="4" borderId="0" xfId="0" applyFont="1" applyFill="1"/>
    <xf numFmtId="0" fontId="6" fillId="4" borderId="0" xfId="0" applyFont="1" applyFill="1"/>
    <xf numFmtId="0" fontId="6" fillId="4" borderId="0" xfId="0" applyFont="1" applyFill="1" applyAlignment="1">
      <alignment horizontal="right"/>
    </xf>
    <xf numFmtId="0" fontId="28" fillId="4" borderId="0" xfId="0" applyFont="1" applyFill="1"/>
    <xf numFmtId="164" fontId="0" fillId="0" borderId="9"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13" fillId="0" borderId="16" xfId="0" applyFont="1" applyBorder="1"/>
    <xf numFmtId="0" fontId="6" fillId="3" borderId="0" xfId="0" applyFont="1" applyFill="1" applyAlignment="1">
      <alignment horizontal="left"/>
    </xf>
    <xf numFmtId="0" fontId="31" fillId="0" borderId="0" xfId="0" applyFont="1"/>
    <xf numFmtId="0" fontId="0" fillId="2" borderId="0" xfId="0" applyFill="1" applyAlignment="1">
      <alignment wrapText="1"/>
    </xf>
    <xf numFmtId="2" fontId="32" fillId="0" borderId="0" xfId="0" applyNumberFormat="1" applyFont="1"/>
    <xf numFmtId="2" fontId="29" fillId="0" borderId="0" xfId="0" applyNumberFormat="1" applyFont="1"/>
    <xf numFmtId="0" fontId="18" fillId="0" borderId="0" xfId="0" applyFont="1" applyAlignment="1" applyProtection="1">
      <alignment horizontal="left" wrapText="1"/>
      <protection hidden="1"/>
    </xf>
    <xf numFmtId="0" fontId="13" fillId="6" borderId="0" xfId="6">
      <alignment wrapText="1"/>
    </xf>
    <xf numFmtId="164" fontId="0" fillId="0" borderId="12" xfId="0" applyNumberFormat="1" applyBorder="1" applyAlignment="1">
      <alignment horizontal="left" vertical="center"/>
    </xf>
    <xf numFmtId="164" fontId="0" fillId="0" borderId="12" xfId="0" applyNumberFormat="1" applyBorder="1" applyAlignment="1">
      <alignment horizontal="left" vertical="center" wrapText="1"/>
    </xf>
    <xf numFmtId="164" fontId="0" fillId="0" borderId="9" xfId="0" applyNumberFormat="1" applyBorder="1" applyAlignment="1">
      <alignment horizontal="left" vertical="center" wrapText="1"/>
    </xf>
    <xf numFmtId="2" fontId="33" fillId="0" borderId="0" xfId="0" applyNumberFormat="1" applyFont="1"/>
    <xf numFmtId="0" fontId="2" fillId="0" borderId="0" xfId="0" applyFont="1"/>
    <xf numFmtId="9" fontId="0" fillId="5" borderId="15" xfId="0" applyNumberFormat="1" applyFill="1" applyBorder="1"/>
    <xf numFmtId="9" fontId="23" fillId="4" borderId="0" xfId="4" applyNumberFormat="1"/>
    <xf numFmtId="9" fontId="13" fillId="0" borderId="16" xfId="0" applyNumberFormat="1" applyFont="1" applyBorder="1"/>
    <xf numFmtId="9" fontId="6" fillId="4" borderId="0" xfId="0" applyNumberFormat="1" applyFont="1" applyFill="1"/>
    <xf numFmtId="0" fontId="13" fillId="6" borderId="17" xfId="0" applyFont="1" applyFill="1" applyBorder="1" applyAlignment="1">
      <alignment wrapText="1"/>
    </xf>
    <xf numFmtId="164" fontId="13" fillId="0" borderId="17" xfId="0" applyNumberFormat="1" applyFont="1" applyBorder="1"/>
    <xf numFmtId="164" fontId="0" fillId="0" borderId="17" xfId="0" applyNumberFormat="1" applyBorder="1"/>
    <xf numFmtId="0" fontId="0" fillId="0" borderId="0" xfId="0" applyAlignment="1">
      <alignment horizontal="right"/>
    </xf>
    <xf numFmtId="0" fontId="21" fillId="4" borderId="0" xfId="0" applyFont="1" applyFill="1" applyAlignment="1">
      <alignment horizontal="right"/>
    </xf>
    <xf numFmtId="9" fontId="0" fillId="0" borderId="15" xfId="0" applyNumberFormat="1" applyBorder="1" applyAlignment="1">
      <alignment horizontal="right"/>
    </xf>
    <xf numFmtId="165" fontId="0" fillId="0" borderId="15" xfId="0" applyNumberFormat="1" applyBorder="1" applyAlignment="1">
      <alignment horizontal="right"/>
    </xf>
    <xf numFmtId="1" fontId="0" fillId="0" borderId="15" xfId="0" applyNumberFormat="1" applyBorder="1" applyAlignment="1">
      <alignment horizontal="right"/>
    </xf>
    <xf numFmtId="0" fontId="13" fillId="0" borderId="16" xfId="0" applyFont="1" applyBorder="1" applyAlignment="1">
      <alignment horizontal="right"/>
    </xf>
    <xf numFmtId="9" fontId="0" fillId="0" borderId="0" xfId="0" applyNumberFormat="1" applyAlignment="1">
      <alignment horizontal="right"/>
    </xf>
    <xf numFmtId="9" fontId="13" fillId="0" borderId="16" xfId="0" applyNumberFormat="1" applyFont="1" applyBorder="1" applyAlignment="1">
      <alignment horizontal="right"/>
    </xf>
    <xf numFmtId="0" fontId="31" fillId="0" borderId="0" xfId="0" applyFont="1" applyAlignment="1">
      <alignment horizontal="left"/>
    </xf>
    <xf numFmtId="0" fontId="13" fillId="0" borderId="0" xfId="0" applyFont="1" applyAlignment="1">
      <alignment horizontal="right"/>
    </xf>
    <xf numFmtId="164" fontId="0" fillId="0" borderId="14" xfId="0" applyNumberFormat="1" applyBorder="1" applyAlignment="1">
      <alignment horizontal="center" vertical="center"/>
    </xf>
    <xf numFmtId="2" fontId="34" fillId="0" borderId="0" xfId="0" applyNumberFormat="1" applyFont="1"/>
    <xf numFmtId="0" fontId="13" fillId="0" borderId="0" xfId="0" applyFont="1"/>
    <xf numFmtId="0" fontId="7" fillId="0" borderId="0" xfId="0" applyFont="1"/>
    <xf numFmtId="0" fontId="6" fillId="0" borderId="0" xfId="0" applyFont="1"/>
    <xf numFmtId="0" fontId="10" fillId="0" borderId="0" xfId="0" applyFont="1"/>
    <xf numFmtId="0" fontId="9" fillId="0" borderId="0" xfId="0" applyFont="1" applyAlignment="1">
      <alignment wrapText="1"/>
    </xf>
    <xf numFmtId="0" fontId="9" fillId="0" borderId="0" xfId="0" applyFont="1"/>
    <xf numFmtId="0" fontId="11" fillId="0" borderId="0" xfId="0" applyFont="1" applyAlignment="1">
      <alignment horizontal="left" vertical="center" wrapText="1"/>
    </xf>
    <xf numFmtId="0" fontId="11" fillId="0" borderId="0" xfId="0" applyFont="1"/>
    <xf numFmtId="0" fontId="6" fillId="0" borderId="0" xfId="0" applyFont="1" applyAlignment="1">
      <alignment wrapText="1"/>
    </xf>
    <xf numFmtId="9" fontId="0" fillId="0" borderId="15" xfId="0" applyNumberFormat="1" applyBorder="1"/>
    <xf numFmtId="0" fontId="35" fillId="0" borderId="0" xfId="0" applyFont="1" applyAlignment="1">
      <alignment horizontal="center"/>
    </xf>
    <xf numFmtId="164" fontId="35" fillId="0" borderId="0" xfId="0" applyNumberFormat="1" applyFont="1" applyAlignment="1">
      <alignment horizontal="center"/>
    </xf>
    <xf numFmtId="164" fontId="35" fillId="0" borderId="0" xfId="0" applyNumberFormat="1" applyFont="1"/>
    <xf numFmtId="0" fontId="11" fillId="0" borderId="0" xfId="0" applyFont="1" applyAlignment="1">
      <alignment vertical="center" wrapText="1"/>
    </xf>
    <xf numFmtId="0" fontId="24" fillId="0" borderId="0" xfId="5" applyAlignment="1">
      <alignment horizontal="left" wrapText="1"/>
    </xf>
    <xf numFmtId="0" fontId="36" fillId="7" borderId="18" xfId="0" applyFont="1" applyFill="1" applyBorder="1"/>
    <xf numFmtId="0" fontId="36" fillId="7" borderId="19" xfId="0" applyFont="1" applyFill="1" applyBorder="1"/>
    <xf numFmtId="9" fontId="36" fillId="7" borderId="20" xfId="3" applyFont="1" applyFill="1" applyBorder="1"/>
    <xf numFmtId="49" fontId="37" fillId="8" borderId="18" xfId="0" applyNumberFormat="1" applyFont="1" applyFill="1" applyBorder="1"/>
    <xf numFmtId="0" fontId="38" fillId="8" borderId="19" xfId="7" applyFont="1" applyFill="1" applyBorder="1"/>
    <xf numFmtId="0" fontId="37" fillId="8" borderId="19" xfId="0" applyFont="1" applyFill="1" applyBorder="1" applyAlignment="1">
      <alignment horizontal="left"/>
    </xf>
    <xf numFmtId="9" fontId="37" fillId="8" borderId="20" xfId="0" applyNumberFormat="1" applyFont="1" applyFill="1" applyBorder="1" applyAlignment="1">
      <alignment horizontal="left"/>
    </xf>
    <xf numFmtId="49" fontId="37" fillId="0" borderId="18" xfId="0" applyNumberFormat="1" applyFont="1" applyBorder="1"/>
    <xf numFmtId="0" fontId="38" fillId="0" borderId="19" xfId="7" applyFont="1" applyBorder="1"/>
    <xf numFmtId="0" fontId="37" fillId="0" borderId="19" xfId="0" applyFont="1" applyBorder="1" applyAlignment="1">
      <alignment horizontal="left"/>
    </xf>
    <xf numFmtId="9" fontId="37" fillId="0" borderId="20" xfId="0" applyNumberFormat="1" applyFont="1" applyBorder="1" applyAlignment="1">
      <alignment horizontal="left"/>
    </xf>
    <xf numFmtId="49" fontId="37" fillId="8" borderId="23" xfId="0" applyNumberFormat="1" applyFont="1" applyFill="1" applyBorder="1"/>
    <xf numFmtId="0" fontId="38" fillId="8" borderId="22" xfId="7" applyFont="1" applyFill="1" applyBorder="1"/>
    <xf numFmtId="0" fontId="37" fillId="8" borderId="22" xfId="0" applyFont="1" applyFill="1" applyBorder="1" applyAlignment="1">
      <alignment horizontal="left"/>
    </xf>
    <xf numFmtId="9" fontId="37" fillId="8" borderId="24" xfId="0" applyNumberFormat="1" applyFont="1" applyFill="1" applyBorder="1" applyAlignment="1">
      <alignment horizontal="left"/>
    </xf>
    <xf numFmtId="49" fontId="37" fillId="0" borderId="27" xfId="0" applyNumberFormat="1" applyFont="1" applyBorder="1"/>
    <xf numFmtId="0" fontId="38" fillId="0" borderId="28" xfId="7" applyFont="1" applyBorder="1"/>
    <xf numFmtId="0" fontId="37" fillId="0" borderId="28" xfId="0" applyFont="1" applyBorder="1" applyAlignment="1">
      <alignment horizontal="left"/>
    </xf>
    <xf numFmtId="9" fontId="37" fillId="0" borderId="29" xfId="0" applyNumberFormat="1" applyFont="1" applyBorder="1" applyAlignment="1">
      <alignment horizontal="left"/>
    </xf>
    <xf numFmtId="0" fontId="37" fillId="8" borderId="25" xfId="0" applyFont="1" applyFill="1" applyBorder="1"/>
    <xf numFmtId="0" fontId="38" fillId="8" borderId="21" xfId="7" applyFont="1" applyFill="1" applyBorder="1"/>
    <xf numFmtId="0" fontId="37" fillId="8" borderId="21" xfId="0" applyFont="1" applyFill="1" applyBorder="1"/>
    <xf numFmtId="10" fontId="37" fillId="8" borderId="26" xfId="0" applyNumberFormat="1" applyFont="1" applyFill="1" applyBorder="1"/>
    <xf numFmtId="0" fontId="20" fillId="0" borderId="0" xfId="0" applyFont="1"/>
    <xf numFmtId="0" fontId="24" fillId="0" borderId="0" xfId="5" applyAlignment="1">
      <alignment horizontal="left" wrapText="1"/>
    </xf>
    <xf numFmtId="0" fontId="11" fillId="0" borderId="0" xfId="0" applyFont="1" applyAlignment="1">
      <alignment wrapText="1"/>
    </xf>
    <xf numFmtId="0" fontId="11" fillId="0" borderId="0" xfId="0" applyFont="1"/>
    <xf numFmtId="0" fontId="7" fillId="0" borderId="0" xfId="0" applyFont="1"/>
    <xf numFmtId="0" fontId="11" fillId="0" borderId="0" xfId="0" applyFont="1" applyAlignment="1">
      <alignment horizontal="left" vertical="top" wrapText="1"/>
    </xf>
    <xf numFmtId="0" fontId="11" fillId="0" borderId="0" xfId="0" applyFont="1" applyAlignment="1">
      <alignment horizontal="left" vertical="center" wrapText="1"/>
    </xf>
    <xf numFmtId="0" fontId="18" fillId="0" borderId="0" xfId="0" applyFont="1" applyAlignment="1" applyProtection="1">
      <alignment horizontal="left" wrapText="1"/>
      <protection hidden="1"/>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3" xfId="0" applyNumberFormat="1" applyBorder="1" applyAlignment="1">
      <alignment horizontal="center" vertical="center"/>
    </xf>
    <xf numFmtId="0" fontId="2" fillId="0" borderId="0" xfId="2" applyAlignment="1">
      <alignment horizontal="center" wrapText="1"/>
    </xf>
    <xf numFmtId="0" fontId="0" fillId="0" borderId="0" xfId="0" applyNumberFormat="1"/>
  </cellXfs>
  <cellStyles count="13">
    <cellStyle name="Comma" xfId="11" xr:uid="{D86F72C3-C541-471C-8CF2-776126EB32B9}"/>
    <cellStyle name="Comma [0]" xfId="12" xr:uid="{0B5A1695-051E-4D56-9001-725A363643E3}"/>
    <cellStyle name="Currency" xfId="9" xr:uid="{C8683DE9-2D9D-47CF-9207-3CA541D3B6E8}"/>
    <cellStyle name="Currency [0]" xfId="10" xr:uid="{C553D056-EEBD-4644-9A68-090DCA3B86EE}"/>
    <cellStyle name="Frågefärg" xfId="5" xr:uid="{880F3E64-6655-4009-AEB8-F8EB5247BEFD}"/>
    <cellStyle name="Index Snabböversikt" xfId="6" xr:uid="{1B7BAB0A-FDF3-49F9-AEA8-59AD87C6C850}"/>
    <cellStyle name="Normal" xfId="0" builtinId="0"/>
    <cellStyle name="Normal 2" xfId="7" xr:uid="{14710285-8A7F-43EB-89FA-A3B0E92A7AD2}"/>
    <cellStyle name="Percent" xfId="8" xr:uid="{A1E7A2AD-C504-4AAE-A3A0-C7DBCD595153}"/>
    <cellStyle name="Procent" xfId="3" builtinId="5"/>
    <cellStyle name="Rubrik 1" xfId="1" builtinId="16"/>
    <cellStyle name="Tabellrubrik" xfId="4" xr:uid="{356FB171-E8F4-47A7-807F-A756A67D8426}"/>
    <cellStyle name="Varningstext" xfId="2" builtinId="11"/>
  </cellStyles>
  <dxfs count="240">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3" formatCode="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4" formatCode="0.00%"/>
    </dxf>
    <dxf>
      <numFmt numFmtId="164" formatCode="0.0"/>
    </dxf>
    <dxf>
      <numFmt numFmtId="13" formatCode="0%"/>
    </dxf>
    <dxf>
      <numFmt numFmtId="13" formatCode="0%"/>
    </dxf>
    <dxf>
      <numFmt numFmtId="14" formatCode="0.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4" formatCode="0.00%"/>
    </dxf>
    <dxf>
      <numFmt numFmtId="13" formatCode="0%"/>
    </dxf>
    <dxf>
      <numFmt numFmtId="164" formatCode="0.0"/>
    </dxf>
    <dxf>
      <numFmt numFmtId="164" formatCode="0.0"/>
    </dxf>
    <dxf>
      <numFmt numFmtId="13" formatCode="0%"/>
    </dxf>
    <dxf>
      <numFmt numFmtId="13" formatCode="0%"/>
    </dxf>
    <dxf>
      <numFmt numFmtId="14" formatCode="0.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s>
  <tableStyles count="0" defaultTableStyle="TableStyleMedium2" defaultPivotStyle="PivotStyleLight16"/>
  <colors>
    <mruColors>
      <color rgb="FFD8F3F4"/>
      <color rgb="FF0097CC"/>
      <color rgb="FFCCECFF"/>
      <color rgb="FFAAD1D8"/>
      <color rgb="FFCCFFFF"/>
      <color rgb="FFED9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Diagram!$K$37</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Diagram!$B$38:$J$41</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Diagram!$K$38:$K$41</c:f>
              <c:numCache>
                <c:formatCode>0%</c:formatCode>
                <c:ptCount val="4"/>
                <c:pt idx="0">
                  <c:v>0.91666666666666663</c:v>
                </c:pt>
                <c:pt idx="1">
                  <c:v>0.83157894736842108</c:v>
                </c:pt>
                <c:pt idx="2">
                  <c:v>0.86315789473684212</c:v>
                </c:pt>
                <c:pt idx="3">
                  <c:v>0.85106382978723405</c:v>
                </c:pt>
              </c:numCache>
            </c:numRef>
          </c:val>
          <c:extLst>
            <c:ext xmlns:c16="http://schemas.microsoft.com/office/drawing/2014/chart" uri="{C3380CC4-5D6E-409C-BE32-E72D297353CC}">
              <c16:uniqueId val="{00000000-605A-4DAC-8EAC-3432802AFAC2}"/>
            </c:ext>
          </c:extLst>
        </c:ser>
        <c:dLbls>
          <c:showLegendKey val="0"/>
          <c:showVal val="0"/>
          <c:showCatName val="0"/>
          <c:showSerName val="0"/>
          <c:showPercent val="0"/>
          <c:showBubbleSize val="0"/>
        </c:dLbls>
        <c:gapWidth val="115"/>
        <c:overlap val="-20"/>
        <c:axId val="699318768"/>
        <c:axId val="699319096"/>
      </c:barChart>
      <c:catAx>
        <c:axId val="699318768"/>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9096"/>
        <c:crosses val="autoZero"/>
        <c:auto val="1"/>
        <c:lblAlgn val="ctr"/>
        <c:lblOffset val="100"/>
        <c:noMultiLvlLbl val="0"/>
      </c:catAx>
      <c:valAx>
        <c:axId val="699319096"/>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8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Diagram!$K$14</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Diagram!$B$15:$J$21</c:f>
              <c:strCache>
                <c:ptCount val="7"/>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strCache>
            </c:strRef>
          </c:cat>
          <c:val>
            <c:numRef>
              <c:f>Diagram!$K$15:$K$21</c:f>
              <c:numCache>
                <c:formatCode>0%</c:formatCode>
                <c:ptCount val="7"/>
                <c:pt idx="0">
                  <c:v>0.73684210526315785</c:v>
                </c:pt>
                <c:pt idx="1">
                  <c:v>0.7978723404255319</c:v>
                </c:pt>
                <c:pt idx="2">
                  <c:v>0.87368421052631584</c:v>
                </c:pt>
                <c:pt idx="3">
                  <c:v>0.76344086021505375</c:v>
                </c:pt>
                <c:pt idx="4">
                  <c:v>0.74468085106382975</c:v>
                </c:pt>
                <c:pt idx="5">
                  <c:v>0.69473684210526321</c:v>
                </c:pt>
                <c:pt idx="6">
                  <c:v>0.61052631578947369</c:v>
                </c:pt>
              </c:numCache>
            </c:numRef>
          </c:val>
          <c:extLst>
            <c:ext xmlns:c16="http://schemas.microsoft.com/office/drawing/2014/chart" uri="{C3380CC4-5D6E-409C-BE32-E72D297353CC}">
              <c16:uniqueId val="{00000000-9631-4277-9B80-66894A244D88}"/>
            </c:ext>
          </c:extLst>
        </c:ser>
        <c:dLbls>
          <c:showLegendKey val="0"/>
          <c:showVal val="0"/>
          <c:showCatName val="0"/>
          <c:showSerName val="0"/>
          <c:showPercent val="0"/>
          <c:showBubbleSize val="0"/>
        </c:dLbls>
        <c:gapWidth val="115"/>
        <c:overlap val="-20"/>
        <c:axId val="696324776"/>
        <c:axId val="696325760"/>
      </c:barChart>
      <c:catAx>
        <c:axId val="696324776"/>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5760"/>
        <c:crosses val="autoZero"/>
        <c:auto val="1"/>
        <c:lblAlgn val="ctr"/>
        <c:lblOffset val="100"/>
        <c:noMultiLvlLbl val="0"/>
      </c:catAx>
      <c:valAx>
        <c:axId val="696325760"/>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4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Diagram!$K$53</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Diagram!$B$54:$J$60</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Diagram!$K$54:$K$60</c:f>
              <c:numCache>
                <c:formatCode>0%</c:formatCode>
                <c:ptCount val="7"/>
                <c:pt idx="0">
                  <c:v>0.74468085106382975</c:v>
                </c:pt>
                <c:pt idx="1">
                  <c:v>0.69473684210526321</c:v>
                </c:pt>
                <c:pt idx="2">
                  <c:v>0.89473684210526316</c:v>
                </c:pt>
                <c:pt idx="3">
                  <c:v>0.82105263157894737</c:v>
                </c:pt>
                <c:pt idx="4">
                  <c:v>0.84210526315789469</c:v>
                </c:pt>
                <c:pt idx="5">
                  <c:v>0.81052631578947365</c:v>
                </c:pt>
                <c:pt idx="6">
                  <c:v>0.84375</c:v>
                </c:pt>
              </c:numCache>
            </c:numRef>
          </c:val>
          <c:extLst>
            <c:ext xmlns:c16="http://schemas.microsoft.com/office/drawing/2014/chart" uri="{C3380CC4-5D6E-409C-BE32-E72D297353CC}">
              <c16:uniqueId val="{00000000-DDA4-4770-ACAA-6C6C2EB177DF}"/>
            </c:ext>
          </c:extLst>
        </c:ser>
        <c:dLbls>
          <c:showLegendKey val="0"/>
          <c:showVal val="0"/>
          <c:showCatName val="0"/>
          <c:showSerName val="0"/>
          <c:showPercent val="0"/>
          <c:showBubbleSize val="0"/>
        </c:dLbls>
        <c:gapWidth val="115"/>
        <c:overlap val="-20"/>
        <c:axId val="802341992"/>
        <c:axId val="802341664"/>
      </c:barChart>
      <c:catAx>
        <c:axId val="802341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Diagram!$K$75</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Diagram!$B$76:$J$79</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Diagram!$K$76:$K$79</c:f>
              <c:numCache>
                <c:formatCode>0%</c:formatCode>
                <c:ptCount val="4"/>
                <c:pt idx="0">
                  <c:v>0.52083333333333337</c:v>
                </c:pt>
                <c:pt idx="1">
                  <c:v>0.82105263157894737</c:v>
                </c:pt>
                <c:pt idx="2">
                  <c:v>0.89473684210526316</c:v>
                </c:pt>
                <c:pt idx="3">
                  <c:v>0.84042553191489366</c:v>
                </c:pt>
              </c:numCache>
            </c:numRef>
          </c:val>
          <c:extLst>
            <c:ext xmlns:c16="http://schemas.microsoft.com/office/drawing/2014/chart" uri="{C3380CC4-5D6E-409C-BE32-E72D297353CC}">
              <c16:uniqueId val="{00000000-F2C2-4E3B-B9FA-8786AD648AC7}"/>
            </c:ext>
          </c:extLst>
        </c:ser>
        <c:dLbls>
          <c:showLegendKey val="0"/>
          <c:showVal val="0"/>
          <c:showCatName val="0"/>
          <c:showSerName val="0"/>
          <c:showPercent val="0"/>
          <c:showBubbleSize val="0"/>
        </c:dLbls>
        <c:gapWidth val="115"/>
        <c:overlap val="-20"/>
        <c:axId val="802341992"/>
        <c:axId val="802341664"/>
      </c:barChart>
      <c:catAx>
        <c:axId val="802341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skolarbetet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Diagram!$K$14</c:f>
              <c:strCache>
                <c:ptCount val="1"/>
                <c:pt idx="0">
                  <c:v>(Alla)</c:v>
                </c:pt>
              </c:strCache>
            </c:strRef>
          </c:tx>
          <c:spPr>
            <a:ln w="28575" cap="rnd">
              <a:solidFill>
                <a:schemeClr val="accent1"/>
              </a:solidFill>
              <a:round/>
            </a:ln>
            <a:effectLst/>
          </c:spPr>
          <c:marker>
            <c:symbol val="none"/>
          </c:marker>
          <c:cat>
            <c:strRef>
              <c:f>Diagram!$B$15:$J$21</c:f>
              <c:strCache>
                <c:ptCount val="7"/>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strCache>
            </c:strRef>
          </c:cat>
          <c:val>
            <c:numRef>
              <c:f>Diagram!$K$15:$K$21</c:f>
              <c:numCache>
                <c:formatCode>0%</c:formatCode>
                <c:ptCount val="7"/>
                <c:pt idx="0">
                  <c:v>0.73684210526315785</c:v>
                </c:pt>
                <c:pt idx="1">
                  <c:v>0.7978723404255319</c:v>
                </c:pt>
                <c:pt idx="2">
                  <c:v>0.87368421052631584</c:v>
                </c:pt>
                <c:pt idx="3">
                  <c:v>0.76344086021505375</c:v>
                </c:pt>
                <c:pt idx="4">
                  <c:v>0.74468085106382975</c:v>
                </c:pt>
                <c:pt idx="5">
                  <c:v>0.69473684210526321</c:v>
                </c:pt>
                <c:pt idx="6">
                  <c:v>0.61052631578947369</c:v>
                </c:pt>
              </c:numCache>
            </c:numRef>
          </c:val>
          <c:extLst>
            <c:ext xmlns:c16="http://schemas.microsoft.com/office/drawing/2014/chart" uri="{C3380CC4-5D6E-409C-BE32-E72D297353CC}">
              <c16:uniqueId val="{00000000-9E33-4367-ADD7-C97B0886C22C}"/>
            </c:ext>
          </c:extLst>
        </c:ser>
        <c:ser>
          <c:idx val="1"/>
          <c:order val="1"/>
          <c:tx>
            <c:strRef>
              <c:f>Diagram!$L$14</c:f>
              <c:strCache>
                <c:ptCount val="1"/>
                <c:pt idx="0">
                  <c:v>Totalt</c:v>
                </c:pt>
              </c:strCache>
            </c:strRef>
          </c:tx>
          <c:spPr>
            <a:ln w="28575" cap="rnd">
              <a:solidFill>
                <a:schemeClr val="accent2"/>
              </a:solidFill>
              <a:round/>
            </a:ln>
            <a:effectLst/>
          </c:spPr>
          <c:marker>
            <c:symbol val="none"/>
          </c:marker>
          <c:cat>
            <c:strRef>
              <c:f>Diagram!$B$15:$J$21</c:f>
              <c:strCache>
                <c:ptCount val="7"/>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strCache>
            </c:strRef>
          </c:cat>
          <c:val>
            <c:numRef>
              <c:f>Diagram!$L$15:$L$21</c:f>
              <c:numCache>
                <c:formatCode>0%</c:formatCode>
                <c:ptCount val="7"/>
                <c:pt idx="0">
                  <c:v>0.73684210526315785</c:v>
                </c:pt>
                <c:pt idx="1">
                  <c:v>0.7978723404255319</c:v>
                </c:pt>
                <c:pt idx="2">
                  <c:v>0.87368421052631584</c:v>
                </c:pt>
                <c:pt idx="3">
                  <c:v>0.76344086021505375</c:v>
                </c:pt>
                <c:pt idx="4">
                  <c:v>0.74468085106382975</c:v>
                </c:pt>
                <c:pt idx="5">
                  <c:v>0.69</c:v>
                </c:pt>
                <c:pt idx="6">
                  <c:v>0.61052631578947369</c:v>
                </c:pt>
              </c:numCache>
            </c:numRef>
          </c:val>
          <c:extLst>
            <c:ext xmlns:c16="http://schemas.microsoft.com/office/drawing/2014/chart" uri="{C3380CC4-5D6E-409C-BE32-E72D297353CC}">
              <c16:uniqueId val="{00000001-9E33-4367-ADD7-C97B0886C22C}"/>
            </c:ext>
          </c:extLst>
        </c:ser>
        <c:dLbls>
          <c:showLegendKey val="0"/>
          <c:showVal val="0"/>
          <c:showCatName val="0"/>
          <c:showSerName val="0"/>
          <c:showPercent val="0"/>
          <c:showBubbleSize val="0"/>
        </c:dLbls>
        <c:axId val="767615104"/>
        <c:axId val="767615432"/>
      </c:radarChart>
      <c:catAx>
        <c:axId val="7676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7615432"/>
        <c:crosses val="autoZero"/>
        <c:auto val="1"/>
        <c:lblAlgn val="ctr"/>
        <c:lblOffset val="100"/>
        <c:noMultiLvlLbl val="0"/>
      </c:catAx>
      <c:valAx>
        <c:axId val="767615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7615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a:t>
            </a:r>
            <a:r>
              <a:rPr lang="sv-SE" baseline="0"/>
              <a:t> om lärare</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Diagram!$K$37</c:f>
              <c:strCache>
                <c:ptCount val="1"/>
                <c:pt idx="0">
                  <c:v>(Alla)</c:v>
                </c:pt>
              </c:strCache>
            </c:strRef>
          </c:tx>
          <c:spPr>
            <a:ln w="28575" cap="rnd">
              <a:solidFill>
                <a:schemeClr val="accent1"/>
              </a:solidFill>
              <a:round/>
            </a:ln>
            <a:effectLst/>
          </c:spPr>
          <c:marker>
            <c:symbol val="none"/>
          </c:marker>
          <c:cat>
            <c:strRef>
              <c:f>Diagram!$B$38:$J$41</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Diagram!$K$38:$K$41</c:f>
              <c:numCache>
                <c:formatCode>0%</c:formatCode>
                <c:ptCount val="4"/>
                <c:pt idx="0">
                  <c:v>0.91666666666666663</c:v>
                </c:pt>
                <c:pt idx="1">
                  <c:v>0.83157894736842108</c:v>
                </c:pt>
                <c:pt idx="2">
                  <c:v>0.86315789473684212</c:v>
                </c:pt>
                <c:pt idx="3">
                  <c:v>0.85106382978723405</c:v>
                </c:pt>
              </c:numCache>
            </c:numRef>
          </c:val>
          <c:extLst>
            <c:ext xmlns:c16="http://schemas.microsoft.com/office/drawing/2014/chart" uri="{C3380CC4-5D6E-409C-BE32-E72D297353CC}">
              <c16:uniqueId val="{00000000-2ECA-487B-BF02-D2D5D9F5AAD2}"/>
            </c:ext>
          </c:extLst>
        </c:ser>
        <c:ser>
          <c:idx val="1"/>
          <c:order val="1"/>
          <c:tx>
            <c:strRef>
              <c:f>Diagram!$L$37</c:f>
              <c:strCache>
                <c:ptCount val="1"/>
                <c:pt idx="0">
                  <c:v>Totalt</c:v>
                </c:pt>
              </c:strCache>
            </c:strRef>
          </c:tx>
          <c:spPr>
            <a:ln w="28575" cap="rnd">
              <a:solidFill>
                <a:schemeClr val="accent2"/>
              </a:solidFill>
              <a:round/>
            </a:ln>
            <a:effectLst/>
          </c:spPr>
          <c:marker>
            <c:symbol val="none"/>
          </c:marker>
          <c:cat>
            <c:strRef>
              <c:f>Diagram!$B$38:$J$41</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Diagram!$L$38:$L$41</c:f>
              <c:numCache>
                <c:formatCode>0%</c:formatCode>
                <c:ptCount val="4"/>
                <c:pt idx="0">
                  <c:v>0.91666666666666663</c:v>
                </c:pt>
                <c:pt idx="1">
                  <c:v>0.83157894736842108</c:v>
                </c:pt>
                <c:pt idx="2">
                  <c:v>0.86315789473684212</c:v>
                </c:pt>
                <c:pt idx="3">
                  <c:v>0.85106382978723405</c:v>
                </c:pt>
              </c:numCache>
            </c:numRef>
          </c:val>
          <c:extLst>
            <c:ext xmlns:c16="http://schemas.microsoft.com/office/drawing/2014/chart" uri="{C3380CC4-5D6E-409C-BE32-E72D297353CC}">
              <c16:uniqueId val="{00000001-2ECA-487B-BF02-D2D5D9F5AAD2}"/>
            </c:ext>
          </c:extLst>
        </c:ser>
        <c:dLbls>
          <c:showLegendKey val="0"/>
          <c:showVal val="0"/>
          <c:showCatName val="0"/>
          <c:showSerName val="0"/>
          <c:showPercent val="0"/>
          <c:showBubbleSize val="0"/>
        </c:dLbls>
        <c:axId val="654698312"/>
        <c:axId val="654695032"/>
      </c:radarChart>
      <c:catAx>
        <c:axId val="65469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4695032"/>
        <c:crosses val="autoZero"/>
        <c:auto val="1"/>
        <c:lblAlgn val="ctr"/>
        <c:lblOffset val="100"/>
        <c:noMultiLvlLbl val="0"/>
      </c:catAx>
      <c:valAx>
        <c:axId val="65469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46983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Diagram!$K$53</c:f>
              <c:strCache>
                <c:ptCount val="1"/>
                <c:pt idx="0">
                  <c:v>(Alla)</c:v>
                </c:pt>
              </c:strCache>
            </c:strRef>
          </c:tx>
          <c:spPr>
            <a:ln w="28575" cap="rnd">
              <a:solidFill>
                <a:schemeClr val="accent1"/>
              </a:solidFill>
              <a:round/>
            </a:ln>
            <a:effectLst/>
          </c:spPr>
          <c:marker>
            <c:symbol val="none"/>
          </c:marker>
          <c:cat>
            <c:strRef>
              <c:f>Diagram!$B$54:$J$60</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Diagram!$K$54:$K$60</c:f>
              <c:numCache>
                <c:formatCode>0%</c:formatCode>
                <c:ptCount val="7"/>
                <c:pt idx="0">
                  <c:v>0.74468085106382975</c:v>
                </c:pt>
                <c:pt idx="1">
                  <c:v>0.69473684210526321</c:v>
                </c:pt>
                <c:pt idx="2">
                  <c:v>0.89473684210526316</c:v>
                </c:pt>
                <c:pt idx="3">
                  <c:v>0.82105263157894737</c:v>
                </c:pt>
                <c:pt idx="4">
                  <c:v>0.84210526315789469</c:v>
                </c:pt>
                <c:pt idx="5">
                  <c:v>0.81052631578947365</c:v>
                </c:pt>
                <c:pt idx="6">
                  <c:v>0.84375</c:v>
                </c:pt>
              </c:numCache>
            </c:numRef>
          </c:val>
          <c:extLst>
            <c:ext xmlns:c16="http://schemas.microsoft.com/office/drawing/2014/chart" uri="{C3380CC4-5D6E-409C-BE32-E72D297353CC}">
              <c16:uniqueId val="{00000000-E6A0-4A27-9B44-CE48D5F996F0}"/>
            </c:ext>
          </c:extLst>
        </c:ser>
        <c:ser>
          <c:idx val="1"/>
          <c:order val="1"/>
          <c:tx>
            <c:strRef>
              <c:f>Diagram!$L$53</c:f>
              <c:strCache>
                <c:ptCount val="1"/>
                <c:pt idx="0">
                  <c:v>Totalt</c:v>
                </c:pt>
              </c:strCache>
            </c:strRef>
          </c:tx>
          <c:spPr>
            <a:ln w="28575" cap="rnd">
              <a:solidFill>
                <a:schemeClr val="accent2"/>
              </a:solidFill>
              <a:round/>
            </a:ln>
            <a:effectLst/>
          </c:spPr>
          <c:marker>
            <c:symbol val="none"/>
          </c:marker>
          <c:cat>
            <c:strRef>
              <c:f>Diagram!$B$54:$J$60</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Diagram!$L$54:$L$60</c:f>
              <c:numCache>
                <c:formatCode>0%</c:formatCode>
                <c:ptCount val="7"/>
                <c:pt idx="0">
                  <c:v>0.74468085106382975</c:v>
                </c:pt>
                <c:pt idx="1">
                  <c:v>0.69473684210526321</c:v>
                </c:pt>
                <c:pt idx="2">
                  <c:v>0.89473684210526316</c:v>
                </c:pt>
                <c:pt idx="3">
                  <c:v>0.82105263157894737</c:v>
                </c:pt>
                <c:pt idx="4">
                  <c:v>0.84</c:v>
                </c:pt>
                <c:pt idx="5">
                  <c:v>0.81263157894737004</c:v>
                </c:pt>
                <c:pt idx="6">
                  <c:v>0.84375</c:v>
                </c:pt>
              </c:numCache>
            </c:numRef>
          </c:val>
          <c:extLst>
            <c:ext xmlns:c16="http://schemas.microsoft.com/office/drawing/2014/chart" uri="{C3380CC4-5D6E-409C-BE32-E72D297353CC}">
              <c16:uniqueId val="{00000001-E6A0-4A27-9B44-CE48D5F996F0}"/>
            </c:ext>
          </c:extLst>
        </c:ser>
        <c:dLbls>
          <c:showLegendKey val="0"/>
          <c:showVal val="0"/>
          <c:showCatName val="0"/>
          <c:showSerName val="0"/>
          <c:showPercent val="0"/>
          <c:showBubbleSize val="0"/>
        </c:dLbls>
        <c:axId val="647907392"/>
        <c:axId val="647907720"/>
      </c:radarChart>
      <c:catAx>
        <c:axId val="64790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7907720"/>
        <c:crosses val="autoZero"/>
        <c:auto val="1"/>
        <c:lblAlgn val="ctr"/>
        <c:lblOffset val="100"/>
        <c:noMultiLvlLbl val="0"/>
      </c:catAx>
      <c:valAx>
        <c:axId val="647907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7907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maten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Diagram!$K$75</c:f>
              <c:strCache>
                <c:ptCount val="1"/>
                <c:pt idx="0">
                  <c:v>(Alla)</c:v>
                </c:pt>
              </c:strCache>
            </c:strRef>
          </c:tx>
          <c:spPr>
            <a:ln w="28575" cap="rnd">
              <a:solidFill>
                <a:schemeClr val="accent1"/>
              </a:solidFill>
              <a:round/>
            </a:ln>
            <a:effectLst/>
          </c:spPr>
          <c:marker>
            <c:symbol val="none"/>
          </c:marker>
          <c:cat>
            <c:strRef>
              <c:f>Diagram!$B$76:$J$79</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Diagram!$K$76:$K$79</c:f>
              <c:numCache>
                <c:formatCode>0%</c:formatCode>
                <c:ptCount val="4"/>
                <c:pt idx="0">
                  <c:v>0.52083333333333337</c:v>
                </c:pt>
                <c:pt idx="1">
                  <c:v>0.82105263157894737</c:v>
                </c:pt>
                <c:pt idx="2">
                  <c:v>0.89473684210526316</c:v>
                </c:pt>
                <c:pt idx="3">
                  <c:v>0.84042553191489366</c:v>
                </c:pt>
              </c:numCache>
            </c:numRef>
          </c:val>
          <c:extLst>
            <c:ext xmlns:c16="http://schemas.microsoft.com/office/drawing/2014/chart" uri="{C3380CC4-5D6E-409C-BE32-E72D297353CC}">
              <c16:uniqueId val="{00000000-F342-4872-9950-3301AADE8ECE}"/>
            </c:ext>
          </c:extLst>
        </c:ser>
        <c:ser>
          <c:idx val="1"/>
          <c:order val="1"/>
          <c:tx>
            <c:strRef>
              <c:f>Diagram!$L$75</c:f>
              <c:strCache>
                <c:ptCount val="1"/>
                <c:pt idx="0">
                  <c:v>Totalt</c:v>
                </c:pt>
              </c:strCache>
            </c:strRef>
          </c:tx>
          <c:spPr>
            <a:ln w="28575" cap="rnd">
              <a:solidFill>
                <a:schemeClr val="accent2"/>
              </a:solidFill>
              <a:round/>
            </a:ln>
            <a:effectLst/>
          </c:spPr>
          <c:marker>
            <c:symbol val="none"/>
          </c:marker>
          <c:cat>
            <c:strRef>
              <c:f>Diagram!$B$76:$J$79</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Diagram!$L$76:$L$79</c:f>
              <c:numCache>
                <c:formatCode>0%</c:formatCode>
                <c:ptCount val="4"/>
                <c:pt idx="0">
                  <c:v>0.52083333333333337</c:v>
                </c:pt>
                <c:pt idx="1">
                  <c:v>0.82105263157894737</c:v>
                </c:pt>
                <c:pt idx="2">
                  <c:v>0.89473684210526316</c:v>
                </c:pt>
                <c:pt idx="3">
                  <c:v>0.84042553191489366</c:v>
                </c:pt>
              </c:numCache>
            </c:numRef>
          </c:val>
          <c:extLst>
            <c:ext xmlns:c16="http://schemas.microsoft.com/office/drawing/2014/chart" uri="{C3380CC4-5D6E-409C-BE32-E72D297353CC}">
              <c16:uniqueId val="{00000001-F342-4872-9950-3301AADE8ECE}"/>
            </c:ext>
          </c:extLst>
        </c:ser>
        <c:dLbls>
          <c:showLegendKey val="0"/>
          <c:showVal val="0"/>
          <c:showCatName val="0"/>
          <c:showSerName val="0"/>
          <c:showPercent val="0"/>
          <c:showBubbleSize val="0"/>
        </c:dLbls>
        <c:axId val="823751976"/>
        <c:axId val="823751648"/>
      </c:radarChart>
      <c:catAx>
        <c:axId val="82375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3751648"/>
        <c:crosses val="autoZero"/>
        <c:auto val="1"/>
        <c:lblAlgn val="ctr"/>
        <c:lblOffset val="100"/>
        <c:noMultiLvlLbl val="0"/>
      </c:catAx>
      <c:valAx>
        <c:axId val="823751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3751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4.jpeg"/><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177800</xdr:rowOff>
    </xdr:from>
    <xdr:to>
      <xdr:col>3</xdr:col>
      <xdr:colOff>704942</xdr:colOff>
      <xdr:row>9</xdr:row>
      <xdr:rowOff>159389</xdr:rowOff>
    </xdr:to>
    <xdr:pic>
      <xdr:nvPicPr>
        <xdr:cNvPr id="20" name="Bildobjekt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673100" y="358775"/>
          <a:ext cx="1070067" cy="1515114"/>
        </a:xfrm>
        <a:prstGeom prst="rect">
          <a:avLst/>
        </a:prstGeom>
      </xdr:spPr>
    </xdr:pic>
    <xdr:clientData/>
  </xdr:twoCellAnchor>
  <xdr:twoCellAnchor editAs="oneCell">
    <xdr:from>
      <xdr:col>7</xdr:col>
      <xdr:colOff>183515</xdr:colOff>
      <xdr:row>14</xdr:row>
      <xdr:rowOff>8890</xdr:rowOff>
    </xdr:from>
    <xdr:to>
      <xdr:col>7</xdr:col>
      <xdr:colOff>494665</xdr:colOff>
      <xdr:row>16</xdr:row>
      <xdr:rowOff>20320</xdr:rowOff>
    </xdr:to>
    <xdr:pic>
      <xdr:nvPicPr>
        <xdr:cNvPr id="21" name="Bildobjekt 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93640" y="2580640"/>
          <a:ext cx="311150" cy="249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177800</xdr:colOff>
      <xdr:row>24</xdr:row>
      <xdr:rowOff>171449</xdr:rowOff>
    </xdr:from>
    <xdr:to>
      <xdr:col>4</xdr:col>
      <xdr:colOff>434975</xdr:colOff>
      <xdr:row>33</xdr:row>
      <xdr:rowOff>38099</xdr:rowOff>
    </xdr:to>
    <mc:AlternateContent xmlns:mc="http://schemas.openxmlformats.org/markup-compatibility/2006" xmlns:a14="http://schemas.microsoft.com/office/drawing/2010/main">
      <mc:Choice Requires="a14">
        <xdr:graphicFrame macro="">
          <xdr:nvGraphicFramePr>
            <xdr:cNvPr id="4" name="Resultatenhe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180975" y="5029199"/>
              <a:ext cx="1892300" cy="14954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xdr:col>
      <xdr:colOff>492125</xdr:colOff>
      <xdr:row>24</xdr:row>
      <xdr:rowOff>149225</xdr:rowOff>
    </xdr:from>
    <xdr:to>
      <xdr:col>6</xdr:col>
      <xdr:colOff>352425</xdr:colOff>
      <xdr:row>33</xdr:row>
      <xdr:rowOff>25400</xdr:rowOff>
    </xdr:to>
    <mc:AlternateContent xmlns:mc="http://schemas.openxmlformats.org/markup-compatibility/2006" xmlns:a14="http://schemas.microsoft.com/office/drawing/2010/main">
      <mc:Choice Requires="a14">
        <xdr:graphicFrame macro="">
          <xdr:nvGraphicFramePr>
            <xdr:cNvPr id="5" name="Kön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2130425" y="4692650"/>
              <a:ext cx="1927225" cy="15049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549275</xdr:colOff>
      <xdr:row>1</xdr:row>
      <xdr:rowOff>47625</xdr:rowOff>
    </xdr:from>
    <xdr:to>
      <xdr:col>3</xdr:col>
      <xdr:colOff>212667</xdr:colOff>
      <xdr:row>9</xdr:row>
      <xdr:rowOff>111137</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275" y="228600"/>
          <a:ext cx="1120717" cy="1587512"/>
        </a:xfrm>
        <a:prstGeom prst="rect">
          <a:avLst/>
        </a:prstGeom>
        <a:ln>
          <a:noFill/>
        </a:ln>
      </xdr:spPr>
    </xdr:pic>
    <xdr:clientData/>
  </xdr:twoCellAnchor>
  <xdr:twoCellAnchor>
    <xdr:from>
      <xdr:col>0</xdr:col>
      <xdr:colOff>123824</xdr:colOff>
      <xdr:row>41</xdr:row>
      <xdr:rowOff>123826</xdr:rowOff>
    </xdr:from>
    <xdr:to>
      <xdr:col>16</xdr:col>
      <xdr:colOff>152400</xdr:colOff>
      <xdr:row>49</xdr:row>
      <xdr:rowOff>0</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87312</xdr:colOff>
      <xdr:row>21</xdr:row>
      <xdr:rowOff>76200</xdr:rowOff>
    </xdr:from>
    <xdr:to>
      <xdr:col>14</xdr:col>
      <xdr:colOff>419100</xdr:colOff>
      <xdr:row>31</xdr:row>
      <xdr:rowOff>139700</xdr:rowOff>
    </xdr:to>
    <xdr:graphicFrame macro="">
      <xdr:nvGraphicFramePr>
        <xdr:cNvPr id="6" name="Diagra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280986</xdr:colOff>
      <xdr:row>60</xdr:row>
      <xdr:rowOff>47625</xdr:rowOff>
    </xdr:from>
    <xdr:to>
      <xdr:col>15</xdr:col>
      <xdr:colOff>523874</xdr:colOff>
      <xdr:row>71</xdr:row>
      <xdr:rowOff>9525</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79</xdr:row>
      <xdr:rowOff>133350</xdr:rowOff>
    </xdr:from>
    <xdr:to>
      <xdr:col>15</xdr:col>
      <xdr:colOff>423863</xdr:colOff>
      <xdr:row>87</xdr:row>
      <xdr:rowOff>19050</xdr:rowOff>
    </xdr:to>
    <xdr:graphicFrame macro="">
      <xdr:nvGraphicFramePr>
        <xdr:cNvPr id="8" name="Diagram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1</xdr:row>
      <xdr:rowOff>0</xdr:rowOff>
    </xdr:from>
    <xdr:to>
      <xdr:col>3</xdr:col>
      <xdr:colOff>174567</xdr:colOff>
      <xdr:row>8</xdr:row>
      <xdr:rowOff>114312</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 y="400050"/>
          <a:ext cx="1060392" cy="1447812"/>
        </a:xfrm>
        <a:prstGeom prst="rect">
          <a:avLst/>
        </a:prstGeom>
        <a:ln>
          <a:noFill/>
        </a:ln>
      </xdr:spPr>
    </xdr:pic>
    <xdr:clientData/>
  </xdr:twoCellAnchor>
  <xdr:twoCellAnchor>
    <xdr:from>
      <xdr:col>0</xdr:col>
      <xdr:colOff>10581</xdr:colOff>
      <xdr:row>11</xdr:row>
      <xdr:rowOff>10583</xdr:rowOff>
    </xdr:from>
    <xdr:to>
      <xdr:col>14</xdr:col>
      <xdr:colOff>370415</xdr:colOff>
      <xdr:row>41</xdr:row>
      <xdr:rowOff>74083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xdr:colOff>
      <xdr:row>41</xdr:row>
      <xdr:rowOff>63499</xdr:rowOff>
    </xdr:from>
    <xdr:to>
      <xdr:col>14</xdr:col>
      <xdr:colOff>370415</xdr:colOff>
      <xdr:row>71</xdr:row>
      <xdr:rowOff>148167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71</xdr:row>
      <xdr:rowOff>158749</xdr:rowOff>
    </xdr:from>
    <xdr:to>
      <xdr:col>14</xdr:col>
      <xdr:colOff>391583</xdr:colOff>
      <xdr:row>104</xdr:row>
      <xdr:rowOff>31750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103</xdr:row>
      <xdr:rowOff>190499</xdr:rowOff>
    </xdr:from>
    <xdr:to>
      <xdr:col>14</xdr:col>
      <xdr:colOff>391583</xdr:colOff>
      <xdr:row>131</xdr:row>
      <xdr:rowOff>179916</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2012949</xdr:colOff>
      <xdr:row>7</xdr:row>
      <xdr:rowOff>301624</xdr:rowOff>
    </xdr:from>
    <xdr:to>
      <xdr:col>2</xdr:col>
      <xdr:colOff>247650</xdr:colOff>
      <xdr:row>8</xdr:row>
      <xdr:rowOff>161924</xdr:rowOff>
    </xdr:to>
    <mc:AlternateContent xmlns:mc="http://schemas.openxmlformats.org/markup-compatibility/2006" xmlns:a14="http://schemas.microsoft.com/office/drawing/2010/main">
      <mc:Choice Requires="a14">
        <xdr:graphicFrame macro="">
          <xdr:nvGraphicFramePr>
            <xdr:cNvPr id="3" name="Kön 3">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Kön 3"/>
            </a:graphicData>
          </a:graphic>
        </xdr:graphicFrame>
      </mc:Choice>
      <mc:Fallback xmlns="">
        <xdr:sp macro="" textlink="">
          <xdr:nvSpPr>
            <xdr:cNvPr id="0" name=""/>
            <xdr:cNvSpPr>
              <a:spLocks noTextEdit="1"/>
            </xdr:cNvSpPr>
          </xdr:nvSpPr>
          <xdr:spPr>
            <a:xfrm>
              <a:off x="2619374" y="2298699"/>
              <a:ext cx="2209801" cy="15335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25400</xdr:colOff>
      <xdr:row>7</xdr:row>
      <xdr:rowOff>285750</xdr:rowOff>
    </xdr:from>
    <xdr:to>
      <xdr:col>1</xdr:col>
      <xdr:colOff>1943100</xdr:colOff>
      <xdr:row>8</xdr:row>
      <xdr:rowOff>142875</xdr:rowOff>
    </xdr:to>
    <mc:AlternateContent xmlns:mc="http://schemas.openxmlformats.org/markup-compatibility/2006" xmlns:a14="http://schemas.microsoft.com/office/drawing/2010/main">
      <mc:Choice Requires="a14">
        <xdr:graphicFrame macro="">
          <xdr:nvGraphicFramePr>
            <xdr:cNvPr id="5" name="Resultatenhet 3">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638175" y="2286000"/>
              <a:ext cx="1914525" cy="15208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279400</xdr:colOff>
      <xdr:row>0</xdr:row>
      <xdr:rowOff>161925</xdr:rowOff>
    </xdr:from>
    <xdr:to>
      <xdr:col>19</xdr:col>
      <xdr:colOff>781050</xdr:colOff>
      <xdr:row>14</xdr:row>
      <xdr:rowOff>47625</xdr:rowOff>
    </xdr:to>
    <mc:AlternateContent xmlns:mc="http://schemas.openxmlformats.org/markup-compatibility/2006" xmlns:a14="http://schemas.microsoft.com/office/drawing/2010/main">
      <mc:Choice Requires="a14">
        <xdr:graphicFrame macro="">
          <xdr:nvGraphicFramePr>
            <xdr:cNvPr id="2" name="Resultatenhe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6468725" y="158750"/>
              <a:ext cx="1927225" cy="24257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17</xdr:col>
      <xdr:colOff>269875</xdr:colOff>
      <xdr:row>16</xdr:row>
      <xdr:rowOff>9525</xdr:rowOff>
    </xdr:from>
    <xdr:to>
      <xdr:col>19</xdr:col>
      <xdr:colOff>752475</xdr:colOff>
      <xdr:row>29</xdr:row>
      <xdr:rowOff>66675</xdr:rowOff>
    </xdr:to>
    <mc:AlternateContent xmlns:mc="http://schemas.openxmlformats.org/markup-compatibility/2006" xmlns:a14="http://schemas.microsoft.com/office/drawing/2010/main">
      <mc:Choice Requires="a14">
        <xdr:graphicFrame macro="">
          <xdr:nvGraphicFramePr>
            <xdr:cNvPr id="5" name="Kön 1">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6465550" y="2895600"/>
              <a:ext cx="1933575" cy="24225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495300</xdr:colOff>
      <xdr:row>0</xdr:row>
      <xdr:rowOff>142875</xdr:rowOff>
    </xdr:from>
    <xdr:to>
      <xdr:col>17</xdr:col>
      <xdr:colOff>419100</xdr:colOff>
      <xdr:row>14</xdr:row>
      <xdr:rowOff>0</xdr:rowOff>
    </xdr:to>
    <mc:AlternateContent xmlns:mc="http://schemas.openxmlformats.org/markup-compatibility/2006" xmlns:a14="http://schemas.microsoft.com/office/drawing/2010/main">
      <mc:Choice Requires="a14">
        <xdr:graphicFrame macro="">
          <xdr:nvGraphicFramePr>
            <xdr:cNvPr id="9" name="Utförare">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microsoft.com/office/drawing/2010/slicer">
              <sle:slicer xmlns:sle="http://schemas.microsoft.com/office/drawing/2010/slicer" name="Utförare"/>
            </a:graphicData>
          </a:graphic>
        </xdr:graphicFrame>
      </mc:Choice>
      <mc:Fallback xmlns="">
        <xdr:sp macro="" textlink="">
          <xdr:nvSpPr>
            <xdr:cNvPr id="0" name=""/>
            <xdr:cNvSpPr>
              <a:spLocks noTextEdit="1"/>
            </xdr:cNvSpPr>
          </xdr:nvSpPr>
          <xdr:spPr>
            <a:xfrm>
              <a:off x="10648950"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17</xdr:col>
      <xdr:colOff>238125</xdr:colOff>
      <xdr:row>0</xdr:row>
      <xdr:rowOff>142875</xdr:rowOff>
    </xdr:from>
    <xdr:to>
      <xdr:col>20</xdr:col>
      <xdr:colOff>238125</xdr:colOff>
      <xdr:row>14</xdr:row>
      <xdr:rowOff>0</xdr:rowOff>
    </xdr:to>
    <mc:AlternateContent xmlns:mc="http://schemas.openxmlformats.org/markup-compatibility/2006" xmlns:a14="http://schemas.microsoft.com/office/drawing/2010/main">
      <mc:Choice Requires="a14">
        <xdr:graphicFrame macro="">
          <xdr:nvGraphicFramePr>
            <xdr:cNvPr id="10" name="Resultatenhet">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2582525"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20</xdr:col>
      <xdr:colOff>342900</xdr:colOff>
      <xdr:row>4</xdr:row>
      <xdr:rowOff>57150</xdr:rowOff>
    </xdr:from>
    <xdr:to>
      <xdr:col>23</xdr:col>
      <xdr:colOff>342900</xdr:colOff>
      <xdr:row>17</xdr:row>
      <xdr:rowOff>104775</xdr:rowOff>
    </xdr:to>
    <mc:AlternateContent xmlns:mc="http://schemas.openxmlformats.org/markup-compatibility/2006" xmlns:a14="http://schemas.microsoft.com/office/drawing/2010/main">
      <mc:Choice Requires="a14">
        <xdr:graphicFrame macro="">
          <xdr:nvGraphicFramePr>
            <xdr:cNvPr id="13" name="Kön">
              <a:extLst>
                <a:ext uri="{FF2B5EF4-FFF2-40B4-BE49-F238E27FC236}">
                  <a16:creationId xmlns:a16="http://schemas.microsoft.com/office/drawing/2014/main" id="{00000000-0008-0000-0800-00000D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4516100" y="81915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72.46648101852" createdVersion="6" refreshedVersion="8" minRefreshableVersion="3" recordCount="148" xr:uid="{E993E4A5-A39B-4231-AC9D-485427CB5014}">
  <cacheSource type="worksheet">
    <worksheetSource name="Tabell3"/>
  </cacheSource>
  <cacheFields count="57">
    <cacheField name="År" numFmtId="0">
      <sharedItems containsSemiMixedTypes="0" containsString="0" containsNumber="1" containsInteger="1" minValue="2023" maxValue="2024" count="2">
        <n v="2023"/>
        <n v="2024"/>
      </sharedItems>
    </cacheField>
    <cacheField name="Utförare" numFmtId="0">
      <sharedItems/>
    </cacheField>
    <cacheField name="Resultatenhet" numFmtId="0">
      <sharedItems count="10">
        <s v="Apalbyskolan"/>
        <s v="Önstaskolan"/>
        <s v="Ekbergaskolan"/>
        <s v="Viksängsskolan"/>
        <s v="Ormkärrskolan"/>
        <s v="Nybyggeskolan"/>
        <s v="Håkantorpsskolan"/>
        <s v="Tillbergaskolan" u="1"/>
        <s v="Irstaskolan" u="1"/>
        <s v="Fridnässkolan" u="1"/>
      </sharedItems>
    </cacheField>
    <cacheField name="Kön" numFmtId="0">
      <sharedItems count="3">
        <s v="Pojke"/>
        <s v="Annat/vill ej ange"/>
        <s v="Flicka"/>
      </sharedItems>
    </cacheField>
    <cacheField name="F1" numFmtId="0">
      <sharedItems containsString="0" containsBlank="1" containsNumber="1" minValue="0" maxValue="10" count="6">
        <n v="5"/>
        <m/>
        <n v="10"/>
        <n v="0"/>
        <n v="2.5" u="1"/>
        <n v="7.5" u="1"/>
      </sharedItems>
    </cacheField>
    <cacheField name="F2" numFmtId="0">
      <sharedItems containsString="0" containsBlank="1" containsNumber="1" minValue="0" maxValue="10" count="6">
        <n v="10"/>
        <m/>
        <n v="5"/>
        <n v="0"/>
        <n v="2.5" u="1"/>
        <n v="7.5" u="1"/>
      </sharedItems>
    </cacheField>
    <cacheField name="F3" numFmtId="0">
      <sharedItems containsString="0" containsBlank="1" containsNumber="1" minValue="0" maxValue="10" count="6">
        <n v="10"/>
        <n v="5"/>
        <m/>
        <n v="0"/>
        <n v="2.5" u="1"/>
        <n v="7.5" u="1"/>
      </sharedItems>
    </cacheField>
    <cacheField name="F4" numFmtId="0">
      <sharedItems containsString="0" containsBlank="1" containsNumber="1" minValue="0" maxValue="10" count="6">
        <n v="5"/>
        <m/>
        <n v="10"/>
        <n v="0"/>
        <n v="2.5" u="1"/>
        <n v="7.5" u="1"/>
      </sharedItems>
    </cacheField>
    <cacheField name="F5" numFmtId="0">
      <sharedItems containsString="0" containsBlank="1" containsNumber="1" minValue="0" maxValue="10" count="6">
        <n v="0"/>
        <n v="5"/>
        <m/>
        <n v="10"/>
        <n v="2.5" u="1"/>
        <n v="7.5" u="1"/>
      </sharedItems>
    </cacheField>
    <cacheField name="F6" numFmtId="0">
      <sharedItems containsString="0" containsBlank="1" containsNumber="1" minValue="0" maxValue="10" count="6">
        <n v="10"/>
        <m/>
        <n v="5"/>
        <n v="0"/>
        <n v="2.5" u="1"/>
        <n v="7.5" u="1"/>
      </sharedItems>
    </cacheField>
    <cacheField name="F7" numFmtId="0">
      <sharedItems containsString="0" containsBlank="1" containsNumber="1" minValue="0" maxValue="10" count="6">
        <n v="5"/>
        <n v="10"/>
        <m/>
        <n v="0"/>
        <n v="2.5" u="1"/>
        <n v="7.5" u="1"/>
      </sharedItems>
    </cacheField>
    <cacheField name="F8" numFmtId="0">
      <sharedItems containsString="0" containsBlank="1" containsNumber="1" minValue="0" maxValue="10" count="6">
        <n v="5"/>
        <n v="10"/>
        <m/>
        <n v="0"/>
        <n v="2.5" u="1"/>
        <n v="7.5" u="1"/>
      </sharedItems>
    </cacheField>
    <cacheField name="F9" numFmtId="0">
      <sharedItems containsString="0" containsBlank="1" containsNumber="1" minValue="0" maxValue="10" count="6">
        <n v="10"/>
        <m/>
        <n v="5"/>
        <n v="0"/>
        <n v="2.5" u="1"/>
        <n v="7.5" u="1"/>
      </sharedItems>
    </cacheField>
    <cacheField name="F10" numFmtId="0">
      <sharedItems containsString="0" containsBlank="1" containsNumber="1" minValue="0" maxValue="10" count="6">
        <n v="10"/>
        <m/>
        <n v="5"/>
        <n v="0"/>
        <n v="2.5" u="1"/>
        <n v="7.5" u="1"/>
      </sharedItems>
    </cacheField>
    <cacheField name="F11" numFmtId="0">
      <sharedItems containsString="0" containsBlank="1" containsNumber="1" minValue="0" maxValue="10" count="6">
        <n v="10"/>
        <n v="5"/>
        <m/>
        <n v="0"/>
        <n v="2.5" u="1"/>
        <n v="7.5" u="1"/>
      </sharedItems>
    </cacheField>
    <cacheField name="F12" numFmtId="0">
      <sharedItems containsString="0" containsBlank="1" containsNumber="1" minValue="0" maxValue="10" count="6">
        <n v="5"/>
        <n v="10"/>
        <m/>
        <n v="0"/>
        <n v="2.5" u="1"/>
        <n v="7.5" u="1"/>
      </sharedItems>
    </cacheField>
    <cacheField name="F13" numFmtId="0">
      <sharedItems containsString="0" containsBlank="1" containsNumber="1" minValue="0" maxValue="10" count="6">
        <n v="5"/>
        <n v="10"/>
        <m/>
        <n v="0"/>
        <n v="2.5" u="1"/>
        <n v="7.5" u="1"/>
      </sharedItems>
    </cacheField>
    <cacheField name="F14" numFmtId="0">
      <sharedItems containsString="0" containsBlank="1" containsNumber="1" minValue="0" maxValue="10" count="6">
        <n v="10"/>
        <m/>
        <n v="5"/>
        <n v="0"/>
        <n v="2.5" u="1"/>
        <n v="7.5" u="1"/>
      </sharedItems>
    </cacheField>
    <cacheField name="F15" numFmtId="0">
      <sharedItems containsString="0" containsBlank="1" containsNumber="1" minValue="0" maxValue="10" count="6">
        <n v="5"/>
        <n v="10"/>
        <m/>
        <n v="0"/>
        <n v="2.5" u="1"/>
        <n v="7.5" u="1"/>
      </sharedItems>
    </cacheField>
    <cacheField name="F16" numFmtId="0">
      <sharedItems containsString="0" containsBlank="1" containsNumber="1" minValue="0" maxValue="10" count="6">
        <n v="5"/>
        <n v="10"/>
        <m/>
        <n v="0"/>
        <n v="2.5" u="1"/>
        <n v="7.5" u="1"/>
      </sharedItems>
    </cacheField>
    <cacheField name="F17" numFmtId="0">
      <sharedItems containsString="0" containsBlank="1" containsNumber="1" minValue="0" maxValue="10" count="6">
        <n v="5"/>
        <n v="10"/>
        <m/>
        <n v="0"/>
        <n v="2.5" u="1"/>
        <n v="7.5" u="1"/>
      </sharedItems>
    </cacheField>
    <cacheField name="F18" numFmtId="0">
      <sharedItems containsString="0" containsBlank="1" containsNumber="1" minValue="0" maxValue="10" count="6">
        <n v="5"/>
        <n v="0"/>
        <m/>
        <n v="10"/>
        <n v="2.5" u="1"/>
        <n v="7.5" u="1"/>
      </sharedItems>
    </cacheField>
    <cacheField name="F19" numFmtId="0">
      <sharedItems containsString="0" containsBlank="1" containsNumber="1" minValue="0" maxValue="10" count="6">
        <n v="10"/>
        <n v="0"/>
        <m/>
        <n v="5"/>
        <n v="2.5" u="1"/>
        <n v="7.5" u="1"/>
      </sharedItems>
    </cacheField>
    <cacheField name="F20" numFmtId="0">
      <sharedItems containsString="0" containsBlank="1" containsNumber="1" minValue="0" maxValue="10" count="6">
        <n v="5"/>
        <n v="10"/>
        <m/>
        <n v="0"/>
        <n v="2.5" u="1"/>
        <n v="7.5" u="1"/>
      </sharedItems>
    </cacheField>
    <cacheField name="F21" numFmtId="0">
      <sharedItems containsString="0" containsBlank="1" containsNumber="1" minValue="0" maxValue="10" count="6">
        <n v="5"/>
        <m/>
        <n v="10"/>
        <n v="0"/>
        <n v="2.5" u="1"/>
        <n v="7.5" u="1"/>
      </sharedItems>
    </cacheField>
    <cacheField name="F22" numFmtId="0">
      <sharedItems containsString="0" containsBlank="1" containsNumber="1" minValue="0" maxValue="10" count="6">
        <n v="10"/>
        <m/>
        <n v="0"/>
        <n v="5"/>
        <n v="2.5" u="1"/>
        <n v="7.5" u="1"/>
      </sharedItems>
    </cacheField>
    <cacheField name="F23" numFmtId="0">
      <sharedItems containsNonDate="0" containsString="0" containsBlank="1" containsNumber="1" minValue="0" maxValue="10" count="6">
        <m/>
        <n v="0" u="1"/>
        <n v="2.5" u="1"/>
        <n v="7.5" u="1"/>
        <n v="10" u="1"/>
        <n v="5" u="1"/>
      </sharedItems>
    </cacheField>
    <cacheField name="F24" numFmtId="0">
      <sharedItems containsString="0" containsBlank="1" containsNumber="1" minValue="0" maxValue="10" count="6">
        <n v="10"/>
        <m/>
        <n v="0"/>
        <n v="5"/>
        <n v="2.5" u="1"/>
        <n v="7.5" u="1"/>
      </sharedItems>
    </cacheField>
    <cacheField name="F25" numFmtId="0">
      <sharedItems containsString="0" containsBlank="1" containsNumber="1" minValue="0" maxValue="10" count="6">
        <n v="10"/>
        <m/>
        <n v="5"/>
        <n v="0"/>
        <n v="2.5" u="1"/>
        <n v="7.5" u="1"/>
      </sharedItems>
    </cacheField>
    <cacheField name="F26" numFmtId="0">
      <sharedItems containsString="0" containsBlank="1" containsNumber="1" minValue="0" maxValue="10" count="6">
        <n v="0"/>
        <n v="5"/>
        <m/>
        <n v="10"/>
        <n v="2.5" u="1"/>
        <n v="7.5" u="1"/>
      </sharedItems>
    </cacheField>
    <cacheField name="F27" numFmtId="0">
      <sharedItems containsString="0" containsBlank="1" containsNumber="1" minValue="0" maxValue="10" count="6">
        <n v="5"/>
        <n v="10"/>
        <m/>
        <n v="0"/>
        <n v="2.5" u="1"/>
        <n v="7.5" u="1"/>
      </sharedItems>
    </cacheField>
    <cacheField name="F28" numFmtId="0">
      <sharedItems containsNonDate="0" containsString="0" containsBlank="1" containsNumber="1" minValue="0" maxValue="10" count="6">
        <m/>
        <n v="0" u="1"/>
        <n v="2.5" u="1"/>
        <n v="7.5" u="1"/>
        <n v="10" u="1"/>
        <n v="5" u="1"/>
      </sharedItems>
    </cacheField>
    <cacheField name="F29" numFmtId="0">
      <sharedItems containsNonDate="0" containsString="0" containsBlank="1" containsNumber="1" minValue="0" maxValue="10" count="6">
        <m/>
        <n v="0" u="1"/>
        <n v="2.5" u="1"/>
        <n v="7.5" u="1"/>
        <n v="10" u="1"/>
        <n v="5" u="1"/>
      </sharedItems>
    </cacheField>
    <cacheField name="F30" numFmtId="0">
      <sharedItems containsNonDate="0" containsString="0" containsBlank="1" containsNumber="1" minValue="0" maxValue="10" count="6">
        <m/>
        <n v="0" u="1"/>
        <n v="2.5" u="1"/>
        <n v="7.5" u="1"/>
        <n v="10" u="1"/>
        <n v="5" u="1"/>
      </sharedItems>
    </cacheField>
    <cacheField name="F31" numFmtId="0">
      <sharedItems containsNonDate="0" containsString="0" containsBlank="1" containsNumber="1" minValue="0" maxValue="10" count="6">
        <m/>
        <n v="0" u="1"/>
        <n v="2.5" u="1"/>
        <n v="7.5" u="1"/>
        <n v="10" u="1"/>
        <n v="5" u="1"/>
      </sharedItems>
    </cacheField>
    <cacheField name="F32" numFmtId="0">
      <sharedItems containsNonDate="0" containsString="0" containsBlank="1" containsNumber="1" minValue="0" maxValue="10" count="6">
        <m/>
        <n v="0" u="1"/>
        <n v="2.5" u="1"/>
        <n v="7.5" u="1"/>
        <n v="10" u="1"/>
        <n v="5" u="1"/>
      </sharedItems>
    </cacheField>
    <cacheField name="F33" numFmtId="0">
      <sharedItems containsNonDate="0" containsString="0" containsBlank="1" containsNumber="1" minValue="0" maxValue="10" count="6">
        <m/>
        <n v="0" u="1"/>
        <n v="2.5" u="1"/>
        <n v="7.5" u="1"/>
        <n v="10" u="1"/>
        <n v="5" u="1"/>
      </sharedItems>
    </cacheField>
    <cacheField name="F34" numFmtId="0">
      <sharedItems containsNonDate="0" containsString="0" containsBlank="1" containsNumber="1" minValue="0" maxValue="10" count="6">
        <m/>
        <n v="0" u="1"/>
        <n v="2.5" u="1"/>
        <n v="7.5" u="1"/>
        <n v="10" u="1"/>
        <n v="5" u="1"/>
      </sharedItems>
    </cacheField>
    <cacheField name="F35" numFmtId="0">
      <sharedItems containsNonDate="0" containsString="0" containsBlank="1" containsNumber="1" minValue="0" maxValue="10" count="6">
        <m/>
        <n v="0" u="1"/>
        <n v="2.5" u="1"/>
        <n v="7.5" u="1"/>
        <n v="10" u="1"/>
        <n v="5" u="1"/>
      </sharedItems>
    </cacheField>
    <cacheField name="F36" numFmtId="0">
      <sharedItems containsNonDate="0" containsString="0" containsBlank="1" containsNumber="1" minValue="0" maxValue="10" count="6">
        <m/>
        <n v="0" u="1"/>
        <n v="2.5" u="1"/>
        <n v="7.5" u="1"/>
        <n v="10" u="1"/>
        <n v="5" u="1"/>
      </sharedItems>
    </cacheField>
    <cacheField name="F37" numFmtId="0">
      <sharedItems containsNonDate="0" containsString="0" containsBlank="1" containsNumber="1" minValue="0" maxValue="10" count="6">
        <m/>
        <n v="0" u="1"/>
        <n v="2.5" u="1"/>
        <n v="7.5" u="1"/>
        <n v="10" u="1"/>
        <n v="5" u="1"/>
      </sharedItems>
    </cacheField>
    <cacheField name="F38" numFmtId="0">
      <sharedItems containsNonDate="0" containsString="0" containsBlank="1" containsNumber="1" minValue="0" maxValue="10" count="6">
        <m/>
        <n v="0" u="1"/>
        <n v="2.5" u="1"/>
        <n v="7.5" u="1"/>
        <n v="10" u="1"/>
        <n v="5" u="1"/>
      </sharedItems>
    </cacheField>
    <cacheField name="F39" numFmtId="0">
      <sharedItems containsNonDate="0" containsString="0" containsBlank="1" containsNumber="1" minValue="0" maxValue="10" count="6">
        <m/>
        <n v="0" u="1"/>
        <n v="2.5" u="1"/>
        <n v="7.5" u="1"/>
        <n v="10" u="1"/>
        <n v="5" u="1"/>
      </sharedItems>
    </cacheField>
    <cacheField name="F40" numFmtId="0">
      <sharedItems containsNonDate="0" containsString="0" containsBlank="1" containsNumber="1" minValue="0" maxValue="10" count="6">
        <m/>
        <n v="0" u="1"/>
        <n v="2.5" u="1"/>
        <n v="7.5" u="1"/>
        <n v="10" u="1"/>
        <n v="5" u="1"/>
      </sharedItems>
    </cacheField>
    <cacheField name="F41" numFmtId="0">
      <sharedItems containsNonDate="0" containsString="0" containsBlank="1" containsNumber="1" minValue="0" maxValue="10" count="6">
        <m/>
        <n v="0" u="1"/>
        <n v="2.5" u="1"/>
        <n v="7.5" u="1"/>
        <n v="10" u="1"/>
        <n v="5" u="1"/>
      </sharedItems>
    </cacheField>
    <cacheField name="F42" numFmtId="0">
      <sharedItems containsNonDate="0" containsString="0" containsBlank="1" containsNumber="1" minValue="0" maxValue="10" count="6">
        <m/>
        <n v="0" u="1"/>
        <n v="2.5" u="1"/>
        <n v="7.5" u="1"/>
        <n v="10" u="1"/>
        <n v="5" u="1"/>
      </sharedItems>
    </cacheField>
    <cacheField name="F43" numFmtId="0">
      <sharedItems containsNonDate="0" containsString="0" containsBlank="1" containsNumber="1" minValue="0" maxValue="10" count="6">
        <m/>
        <n v="0" u="1"/>
        <n v="2.5" u="1"/>
        <n v="7.5" u="1"/>
        <n v="10" u="1"/>
        <n v="5" u="1"/>
      </sharedItems>
    </cacheField>
    <cacheField name="Index1" numFmtId="0">
      <sharedItems containsMixedTypes="1" containsNumber="1" minValue="0" maxValue="10" count="11">
        <n v="7.5"/>
        <n v="10"/>
        <s v=""/>
        <n v="5"/>
        <n v="0"/>
        <n v="2.5"/>
        <n v="5.833333333333333" u="1"/>
        <n v="6.666666666666667" u="1"/>
        <n v="1.6666666666666667" u="1"/>
        <n v="8.3333333333333339" u="1"/>
        <n v="9.1666666666666661" u="1"/>
      </sharedItems>
    </cacheField>
    <cacheField name="Index2" numFmtId="0">
      <sharedItems containsMixedTypes="1" containsNumber="1" minValue="0" maxValue="10" count="7">
        <n v="5"/>
        <n v="7.5"/>
        <s v=""/>
        <n v="10"/>
        <n v="2.5"/>
        <n v="0"/>
        <n v="4.375" u="1"/>
      </sharedItems>
    </cacheField>
    <cacheField name="Index3" numFmtId="0">
      <sharedItems containsMixedTypes="1" containsNumber="1" minValue="0" maxValue="10" count="6">
        <n v="7.5"/>
        <n v="10"/>
        <s v=""/>
        <n v="2.5"/>
        <n v="5"/>
        <n v="0"/>
      </sharedItems>
    </cacheField>
    <cacheField name="Index4" numFmtId="0">
      <sharedItems containsMixedTypes="1" containsNumber="1" minValue="0" maxValue="10" count="10">
        <n v="6.666666666666667"/>
        <n v="10"/>
        <s v=""/>
        <n v="5"/>
        <n v="8.3333333333333339"/>
        <n v="7.5"/>
        <n v="3.3333333333333335"/>
        <n v="0"/>
        <n v="1.6666666666666667"/>
        <n v="2.5" u="1"/>
      </sharedItems>
    </cacheField>
    <cacheField name="Index5" numFmtId="0">
      <sharedItems containsMixedTypes="1" containsNumber="1" minValue="0" maxValue="10" count="6">
        <n v="7.5"/>
        <n v="10"/>
        <s v=""/>
        <n v="5"/>
        <n v="2.5"/>
        <n v="0"/>
      </sharedItems>
    </cacheField>
    <cacheField name="Index6" numFmtId="0">
      <sharedItems containsMixedTypes="1" containsNumber="1" minValue="0" maxValue="10" count="6">
        <n v="7.5"/>
        <s v=""/>
        <n v="10"/>
        <n v="2.5"/>
        <n v="5"/>
        <n v="0"/>
      </sharedItems>
    </cacheField>
    <cacheField name="Index7" numFmtId="0">
      <sharedItems containsMixedTypes="1" containsNumber="1" minValue="0" maxValue="10" count="6">
        <n v="5"/>
        <s v=""/>
        <n v="10"/>
        <n v="0"/>
        <n v="2.5" u="1"/>
        <n v="7.5" u="1"/>
      </sharedItems>
    </cacheField>
    <cacheField name="Index8" numFmtId="0">
      <sharedItems containsMixedTypes="1" containsNumber="1" minValue="0" maxValue="10" count="10">
        <n v="8.3333333333333339"/>
        <n v="10"/>
        <s v=""/>
        <n v="6.666666666666667"/>
        <n v="3.3333333333333335"/>
        <n v="5"/>
        <n v="1.6666666666666667"/>
        <n v="0" u="1"/>
        <n v="2.5" u="1"/>
        <n v="7.5" u="1"/>
      </sharedItems>
    </cacheField>
    <cacheField name="Index9" numFmtId="0">
      <sharedItems containsMixedTypes="1" containsNumber="1" minValue="0" maxValue="10" count="6">
        <n v="10"/>
        <n v="5"/>
        <s v=""/>
        <n v="7.5"/>
        <n v="0"/>
        <n v="2.5"/>
      </sharedItems>
    </cacheField>
    <cacheField name="Index10" numFmtId="0">
      <sharedItems containsMixedTypes="1" containsNumber="1" minValue="0" maxValue="10" count="6">
        <n v="5"/>
        <n v="10"/>
        <s v=""/>
        <n v="0"/>
        <n v="2.5" u="1"/>
        <n v="7.5" u="1"/>
      </sharedItems>
    </cacheField>
  </cacheFields>
  <extLst>
    <ext xmlns:x14="http://schemas.microsoft.com/office/spreadsheetml/2009/9/main" uri="{725AE2AE-9491-48be-B2B4-4EB974FC3084}">
      <x14:pivotCacheDefinition pivotCacheId="95756486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72.466489699073" createdVersion="6" refreshedVersion="8" minRefreshableVersion="3" recordCount="148" xr:uid="{79909C3D-FFBB-4AF1-BD3C-688C18EF1AF8}">
  <cacheSource type="worksheet">
    <worksheetSource name="Tabell1"/>
  </cacheSource>
  <cacheFields count="47">
    <cacheField name="År" numFmtId="0">
      <sharedItems containsSemiMixedTypes="0" containsString="0" containsNumber="1" containsInteger="1" minValue="2023" maxValue="2024" count="2">
        <n v="2023"/>
        <n v="2024"/>
      </sharedItems>
    </cacheField>
    <cacheField name="Utförare" numFmtId="0">
      <sharedItems count="1">
        <s v="Kommunal"/>
      </sharedItems>
    </cacheField>
    <cacheField name="Resultatenhet" numFmtId="0">
      <sharedItems containsBlank="1" count="11">
        <s v="Apalbyskolan"/>
        <s v="Önstaskolan"/>
        <s v="Ekbergaskolan"/>
        <s v="Viksängsskolan"/>
        <s v="Ormkärrskolan"/>
        <s v="Nybyggeskolan"/>
        <s v="Håkantorpsskolan"/>
        <s v="Tillbergaskolan" u="1"/>
        <m u="1"/>
        <s v="Irstaskolan" u="1"/>
        <s v="Fridnässkolan" u="1"/>
      </sharedItems>
    </cacheField>
    <cacheField name="Kön" numFmtId="0">
      <sharedItems containsBlank="1" count="4">
        <s v="Pojke"/>
        <s v="Annat/vill ej ange"/>
        <s v="Flicka"/>
        <m u="1"/>
      </sharedItems>
    </cacheField>
    <cacheField name="F1" numFmtId="0">
      <sharedItems containsString="0" containsBlank="1" containsNumber="1" containsInteger="1" minValue="1" maxValue="5" count="6">
        <n v="2"/>
        <m/>
        <n v="1"/>
        <n v="3"/>
        <n v="4" u="1"/>
        <n v="5" u="1"/>
      </sharedItems>
    </cacheField>
    <cacheField name="F2" numFmtId="0">
      <sharedItems containsString="0" containsBlank="1" containsNumber="1" containsInteger="1" minValue="1" maxValue="5" count="6">
        <n v="1"/>
        <m/>
        <n v="2"/>
        <n v="3"/>
        <n v="4" u="1"/>
        <n v="5" u="1"/>
      </sharedItems>
    </cacheField>
    <cacheField name="F3" numFmtId="0">
      <sharedItems containsString="0" containsBlank="1" containsNumber="1" containsInteger="1" minValue="1" maxValue="5" count="6">
        <n v="1"/>
        <n v="2"/>
        <m/>
        <n v="3"/>
        <n v="4" u="1"/>
        <n v="5" u="1"/>
      </sharedItems>
    </cacheField>
    <cacheField name="F4" numFmtId="0">
      <sharedItems containsString="0" containsBlank="1" containsNumber="1" containsInteger="1" minValue="1" maxValue="5" count="6">
        <n v="2"/>
        <m/>
        <n v="1"/>
        <n v="3"/>
        <n v="4" u="1"/>
        <n v="5" u="1"/>
      </sharedItems>
    </cacheField>
    <cacheField name="F5" numFmtId="0">
      <sharedItems containsString="0" containsBlank="1" containsNumber="1" containsInteger="1" minValue="1" maxValue="6" count="7">
        <n v="3"/>
        <n v="2"/>
        <m/>
        <n v="1"/>
        <n v="6" u="1"/>
        <n v="4" u="1"/>
        <n v="5" u="1"/>
      </sharedItems>
    </cacheField>
    <cacheField name="F6" numFmtId="0">
      <sharedItems containsString="0" containsBlank="1" containsNumber="1" containsInteger="1" minValue="1" maxValue="6" count="7">
        <n v="1"/>
        <m/>
        <n v="2"/>
        <n v="3"/>
        <n v="6" u="1"/>
        <n v="4" u="1"/>
        <n v="5" u="1"/>
      </sharedItems>
    </cacheField>
    <cacheField name="F7" numFmtId="0">
      <sharedItems containsString="0" containsBlank="1" containsNumber="1" containsInteger="1" minValue="1" maxValue="5" count="6">
        <n v="2"/>
        <n v="1"/>
        <m/>
        <n v="3"/>
        <n v="4" u="1"/>
        <n v="5" u="1"/>
      </sharedItems>
    </cacheField>
    <cacheField name="F8" numFmtId="0">
      <sharedItems containsString="0" containsBlank="1" containsNumber="1" containsInteger="1" minValue="1" maxValue="5" count="6">
        <n v="2"/>
        <n v="1"/>
        <m/>
        <n v="3"/>
        <n v="4" u="1"/>
        <n v="5" u="1"/>
      </sharedItems>
    </cacheField>
    <cacheField name="F9" numFmtId="0">
      <sharedItems containsString="0" containsBlank="1" containsNumber="1" containsInteger="1" minValue="1" maxValue="5" count="6">
        <n v="1"/>
        <m/>
        <n v="2"/>
        <n v="3"/>
        <n v="4" u="1"/>
        <n v="5" u="1"/>
      </sharedItems>
    </cacheField>
    <cacheField name="F10" numFmtId="0">
      <sharedItems containsString="0" containsBlank="1" containsNumber="1" containsInteger="1" minValue="1" maxValue="5" count="6">
        <n v="1"/>
        <m/>
        <n v="2"/>
        <n v="3"/>
        <n v="4" u="1"/>
        <n v="5" u="1"/>
      </sharedItems>
    </cacheField>
    <cacheField name="F11" numFmtId="0">
      <sharedItems containsString="0" containsBlank="1" containsNumber="1" containsInteger="1" minValue="1" maxValue="5" count="6">
        <n v="1"/>
        <n v="2"/>
        <m/>
        <n v="3"/>
        <n v="4" u="1"/>
        <n v="5" u="1"/>
      </sharedItems>
    </cacheField>
    <cacheField name="F12" numFmtId="0">
      <sharedItems containsString="0" containsBlank="1" containsNumber="1" containsInteger="1" minValue="1" maxValue="5" count="6">
        <n v="2"/>
        <n v="1"/>
        <m/>
        <n v="3"/>
        <n v="4" u="1"/>
        <n v="5" u="1"/>
      </sharedItems>
    </cacheField>
    <cacheField name="F13" numFmtId="0">
      <sharedItems containsString="0" containsBlank="1" containsNumber="1" containsInteger="1" minValue="1" maxValue="5" count="6">
        <n v="2"/>
        <n v="1"/>
        <m/>
        <n v="3"/>
        <n v="4" u="1"/>
        <n v="5" u="1"/>
      </sharedItems>
    </cacheField>
    <cacheField name="F14" numFmtId="0">
      <sharedItems containsString="0" containsBlank="1" containsNumber="1" containsInteger="1" minValue="1" maxValue="5" count="6">
        <n v="1"/>
        <m/>
        <n v="2"/>
        <n v="3"/>
        <n v="4" u="1"/>
        <n v="5" u="1"/>
      </sharedItems>
    </cacheField>
    <cacheField name="F15" numFmtId="0">
      <sharedItems containsString="0" containsBlank="1" containsNumber="1" containsInteger="1" minValue="1" maxValue="5" count="6">
        <n v="2"/>
        <n v="1"/>
        <m/>
        <n v="3"/>
        <n v="4" u="1"/>
        <n v="5" u="1"/>
      </sharedItems>
    </cacheField>
    <cacheField name="F16" numFmtId="0">
      <sharedItems containsString="0" containsBlank="1" containsNumber="1" containsInteger="1" minValue="1" maxValue="5" count="6">
        <n v="2"/>
        <n v="1"/>
        <m/>
        <n v="3"/>
        <n v="4" u="1"/>
        <n v="5" u="1"/>
      </sharedItems>
    </cacheField>
    <cacheField name="F17" numFmtId="0">
      <sharedItems containsString="0" containsBlank="1" containsNumber="1" containsInteger="1" minValue="1" maxValue="5" count="6">
        <n v="2"/>
        <n v="1"/>
        <m/>
        <n v="3"/>
        <n v="4" u="1"/>
        <n v="5" u="1"/>
      </sharedItems>
    </cacheField>
    <cacheField name="F18" numFmtId="0">
      <sharedItems containsString="0" containsBlank="1" containsNumber="1" containsInteger="1" minValue="1" maxValue="5" count="6">
        <n v="2"/>
        <n v="3"/>
        <m/>
        <n v="1"/>
        <n v="4" u="1"/>
        <n v="5" u="1"/>
      </sharedItems>
    </cacheField>
    <cacheField name="F19" numFmtId="0">
      <sharedItems containsString="0" containsBlank="1" containsNumber="1" containsInteger="1" minValue="1" maxValue="5" count="6">
        <n v="1"/>
        <n v="3"/>
        <m/>
        <n v="2"/>
        <n v="4" u="1"/>
        <n v="5" u="1"/>
      </sharedItems>
    </cacheField>
    <cacheField name="F20" numFmtId="0">
      <sharedItems containsString="0" containsBlank="1" containsNumber="1" containsInteger="1" minValue="1" maxValue="5" count="6">
        <n v="2"/>
        <n v="1"/>
        <m/>
        <n v="3"/>
        <n v="4" u="1"/>
        <n v="5" u="1"/>
      </sharedItems>
    </cacheField>
    <cacheField name="F21" numFmtId="0">
      <sharedItems containsString="0" containsBlank="1" containsNumber="1" containsInteger="1" minValue="1" maxValue="5" count="6">
        <n v="2"/>
        <m/>
        <n v="1"/>
        <n v="3"/>
        <n v="4" u="1"/>
        <n v="5" u="1"/>
      </sharedItems>
    </cacheField>
    <cacheField name="F22" numFmtId="0">
      <sharedItems containsString="0" containsBlank="1" containsNumber="1" containsInteger="1" minValue="1" maxValue="5" count="6">
        <n v="1"/>
        <m/>
        <n v="3"/>
        <n v="2"/>
        <n v="4" u="1"/>
        <n v="5" u="1"/>
      </sharedItems>
    </cacheField>
    <cacheField name="F23" numFmtId="0">
      <sharedItems containsNonDate="0" containsString="0" containsBlank="1" containsNumber="1" containsInteger="1" minValue="1" maxValue="5" count="6">
        <m/>
        <n v="3" u="1"/>
        <n v="4" u="1"/>
        <n v="2" u="1"/>
        <n v="1" u="1"/>
        <n v="5" u="1"/>
      </sharedItems>
    </cacheField>
    <cacheField name="F24" numFmtId="0">
      <sharedItems containsString="0" containsBlank="1" containsNumber="1" containsInteger="1" minValue="1" maxValue="5" count="6">
        <n v="1"/>
        <m/>
        <n v="3"/>
        <n v="2"/>
        <n v="4" u="1"/>
        <n v="5" u="1"/>
      </sharedItems>
    </cacheField>
    <cacheField name="F25" numFmtId="0">
      <sharedItems containsString="0" containsBlank="1" containsNumber="1" containsInteger="1" minValue="1" maxValue="5" count="6">
        <n v="1"/>
        <m/>
        <n v="2"/>
        <n v="3"/>
        <n v="4" u="1"/>
        <n v="5" u="1"/>
      </sharedItems>
    </cacheField>
    <cacheField name="F26" numFmtId="0">
      <sharedItems containsString="0" containsBlank="1" containsNumber="1" containsInteger="1" minValue="1" maxValue="5" count="6">
        <n v="3"/>
        <n v="2"/>
        <m/>
        <n v="1"/>
        <n v="4" u="1"/>
        <n v="5" u="1"/>
      </sharedItems>
    </cacheField>
    <cacheField name="F27" numFmtId="0">
      <sharedItems containsString="0" containsBlank="1" containsNumber="1" containsInteger="1" minValue="1" maxValue="5" count="6">
        <n v="2"/>
        <n v="1"/>
        <m/>
        <n v="3"/>
        <n v="4" u="1"/>
        <n v="5" u="1"/>
      </sharedItems>
    </cacheField>
    <cacheField name="F28" numFmtId="0">
      <sharedItems containsNonDate="0" containsString="0" containsBlank="1" containsNumber="1" containsInteger="1" minValue="1" maxValue="5" count="6">
        <m/>
        <n v="3" u="1"/>
        <n v="4" u="1"/>
        <n v="2" u="1"/>
        <n v="1" u="1"/>
        <n v="5" u="1"/>
      </sharedItems>
    </cacheField>
    <cacheField name="F29" numFmtId="0">
      <sharedItems containsNonDate="0" containsString="0" containsBlank="1" containsNumber="1" containsInteger="1" minValue="1" maxValue="5" count="6">
        <m/>
        <n v="3" u="1"/>
        <n v="4" u="1"/>
        <n v="2" u="1"/>
        <n v="1" u="1"/>
        <n v="5" u="1"/>
      </sharedItems>
    </cacheField>
    <cacheField name="F30" numFmtId="0">
      <sharedItems containsNonDate="0" containsString="0" containsBlank="1" containsNumber="1" containsInteger="1" minValue="1" maxValue="5" count="6">
        <m/>
        <n v="3" u="1"/>
        <n v="4" u="1"/>
        <n v="2" u="1"/>
        <n v="1" u="1"/>
        <n v="5" u="1"/>
      </sharedItems>
    </cacheField>
    <cacheField name="F31" numFmtId="0">
      <sharedItems containsNonDate="0" containsString="0" containsBlank="1" containsNumber="1" containsInteger="1" minValue="1" maxValue="5" count="6">
        <m/>
        <n v="3" u="1"/>
        <n v="4" u="1"/>
        <n v="2" u="1"/>
        <n v="1" u="1"/>
        <n v="5" u="1"/>
      </sharedItems>
    </cacheField>
    <cacheField name="F32" numFmtId="0">
      <sharedItems containsNonDate="0" containsString="0" containsBlank="1" containsNumber="1" containsInteger="1" minValue="1" maxValue="5" count="6">
        <m/>
        <n v="3" u="1"/>
        <n v="4" u="1"/>
        <n v="2" u="1"/>
        <n v="1" u="1"/>
        <n v="5" u="1"/>
      </sharedItems>
    </cacheField>
    <cacheField name="F33" numFmtId="0">
      <sharedItems containsNonDate="0" containsString="0" containsBlank="1" containsNumber="1" containsInteger="1" minValue="1" maxValue="5" count="6">
        <m/>
        <n v="3" u="1"/>
        <n v="4" u="1"/>
        <n v="2" u="1"/>
        <n v="1" u="1"/>
        <n v="5" u="1"/>
      </sharedItems>
    </cacheField>
    <cacheField name="F34" numFmtId="0">
      <sharedItems containsNonDate="0" containsString="0" containsBlank="1" containsNumber="1" containsInteger="1" minValue="1" maxValue="5" count="6">
        <m/>
        <n v="3" u="1"/>
        <n v="4" u="1"/>
        <n v="2" u="1"/>
        <n v="1" u="1"/>
        <n v="5" u="1"/>
      </sharedItems>
    </cacheField>
    <cacheField name="F35" numFmtId="0">
      <sharedItems containsNonDate="0" containsString="0" containsBlank="1" containsNumber="1" containsInteger="1" minValue="1" maxValue="5" count="6">
        <m/>
        <n v="3" u="1"/>
        <n v="4" u="1"/>
        <n v="2" u="1"/>
        <n v="1" u="1"/>
        <n v="5" u="1"/>
      </sharedItems>
    </cacheField>
    <cacheField name="F36" numFmtId="0">
      <sharedItems containsNonDate="0" containsString="0" containsBlank="1" containsNumber="1" containsInteger="1" minValue="1" maxValue="5" count="6">
        <m/>
        <n v="3" u="1"/>
        <n v="4" u="1"/>
        <n v="2" u="1"/>
        <n v="1" u="1"/>
        <n v="5" u="1"/>
      </sharedItems>
    </cacheField>
    <cacheField name="F37" numFmtId="0">
      <sharedItems containsNonDate="0" containsString="0" containsBlank="1" containsNumber="1" containsInteger="1" minValue="1" maxValue="5" count="6">
        <m/>
        <n v="3" u="1"/>
        <n v="4" u="1"/>
        <n v="2" u="1"/>
        <n v="1" u="1"/>
        <n v="5" u="1"/>
      </sharedItems>
    </cacheField>
    <cacheField name="F38" numFmtId="0">
      <sharedItems containsNonDate="0" containsString="0" containsBlank="1" containsNumber="1" containsInteger="1" minValue="1" maxValue="5" count="6">
        <m/>
        <n v="3" u="1"/>
        <n v="4" u="1"/>
        <n v="2" u="1"/>
        <n v="1" u="1"/>
        <n v="5" u="1"/>
      </sharedItems>
    </cacheField>
    <cacheField name="F39" numFmtId="0">
      <sharedItems containsNonDate="0" containsString="0" containsBlank="1" containsNumber="1" containsInteger="1" minValue="1" maxValue="5" count="6">
        <m/>
        <n v="3" u="1"/>
        <n v="4" u="1"/>
        <n v="2" u="1"/>
        <n v="1" u="1"/>
        <n v="5" u="1"/>
      </sharedItems>
    </cacheField>
    <cacheField name="F40" numFmtId="0">
      <sharedItems containsNonDate="0" containsString="0" containsBlank="1" containsNumber="1" containsInteger="1" minValue="1" maxValue="5" count="6">
        <m/>
        <n v="3" u="1"/>
        <n v="4" u="1"/>
        <n v="2" u="1"/>
        <n v="1" u="1"/>
        <n v="5" u="1"/>
      </sharedItems>
    </cacheField>
    <cacheField name="F41" numFmtId="0">
      <sharedItems containsNonDate="0" containsString="0" containsBlank="1" containsNumber="1" containsInteger="1" minValue="1" maxValue="5" count="6">
        <m/>
        <n v="3" u="1"/>
        <n v="4" u="1"/>
        <n v="2" u="1"/>
        <n v="1" u="1"/>
        <n v="5" u="1"/>
      </sharedItems>
    </cacheField>
    <cacheField name="F42" numFmtId="0">
      <sharedItems containsNonDate="0" containsString="0" containsBlank="1" containsNumber="1" containsInteger="1" minValue="1" maxValue="5" count="6">
        <m/>
        <n v="3" u="1"/>
        <n v="4" u="1"/>
        <n v="2" u="1"/>
        <n v="1" u="1"/>
        <n v="5" u="1"/>
      </sharedItems>
    </cacheField>
    <cacheField name="F43" numFmtId="0">
      <sharedItems containsNonDate="0" containsString="0" containsBlank="1" containsNumber="1" containsInteger="1" minValue="1" maxValue="5" count="6">
        <m/>
        <n v="3" u="1"/>
        <n v="4" u="1"/>
        <n v="2" u="1"/>
        <n v="1" u="1"/>
        <n v="5" u="1"/>
      </sharedItems>
    </cacheField>
  </cacheFields>
  <extLst>
    <ext xmlns:x14="http://schemas.microsoft.com/office/spreadsheetml/2009/9/main" uri="{725AE2AE-9491-48be-B2B4-4EB974FC3084}">
      <x14:pivotCacheDefinition pivotCacheId="133312652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x v="0"/>
    <s v="Kommunal"/>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s v="Kommunal"/>
    <x v="0"/>
    <x v="0"/>
    <x v="0"/>
    <x v="0"/>
    <x v="1"/>
    <x v="0"/>
    <x v="1"/>
    <x v="0"/>
    <x v="1"/>
    <x v="1"/>
    <x v="0"/>
    <x v="0"/>
    <x v="1"/>
    <x v="1"/>
    <x v="1"/>
    <x v="0"/>
    <x v="1"/>
    <x v="1"/>
    <x v="1"/>
    <x v="1"/>
    <x v="1"/>
    <x v="1"/>
    <x v="0"/>
    <x v="0"/>
    <x v="0"/>
    <x v="0"/>
    <x v="0"/>
    <x v="1"/>
    <x v="1"/>
    <x v="0"/>
    <x v="0"/>
    <x v="0"/>
    <x v="0"/>
    <x v="0"/>
    <x v="0"/>
    <x v="0"/>
    <x v="0"/>
    <x v="0"/>
    <x v="0"/>
    <x v="0"/>
    <x v="0"/>
    <x v="0"/>
    <x v="0"/>
    <x v="0"/>
    <x v="0"/>
    <x v="1"/>
    <x v="1"/>
    <x v="1"/>
    <x v="1"/>
    <x v="1"/>
    <x v="0"/>
    <x v="0"/>
    <x v="1"/>
    <x v="1"/>
    <x v="1"/>
  </r>
  <r>
    <x v="0"/>
    <s v="Kommunal"/>
    <x v="0"/>
    <x v="0"/>
    <x v="1"/>
    <x v="1"/>
    <x v="2"/>
    <x v="1"/>
    <x v="2"/>
    <x v="1"/>
    <x v="2"/>
    <x v="2"/>
    <x v="1"/>
    <x v="1"/>
    <x v="2"/>
    <x v="2"/>
    <x v="2"/>
    <x v="1"/>
    <x v="2"/>
    <x v="2"/>
    <x v="2"/>
    <x v="2"/>
    <x v="2"/>
    <x v="2"/>
    <x v="1"/>
    <x v="1"/>
    <x v="0"/>
    <x v="1"/>
    <x v="1"/>
    <x v="2"/>
    <x v="2"/>
    <x v="0"/>
    <x v="0"/>
    <x v="0"/>
    <x v="0"/>
    <x v="0"/>
    <x v="0"/>
    <x v="0"/>
    <x v="0"/>
    <x v="0"/>
    <x v="0"/>
    <x v="0"/>
    <x v="0"/>
    <x v="0"/>
    <x v="0"/>
    <x v="0"/>
    <x v="0"/>
    <x v="2"/>
    <x v="2"/>
    <x v="2"/>
    <x v="2"/>
    <x v="2"/>
    <x v="1"/>
    <x v="1"/>
    <x v="2"/>
    <x v="2"/>
    <x v="2"/>
  </r>
  <r>
    <x v="0"/>
    <s v="Kommunal"/>
    <x v="0"/>
    <x v="0"/>
    <x v="2"/>
    <x v="0"/>
    <x v="1"/>
    <x v="2"/>
    <x v="3"/>
    <x v="2"/>
    <x v="1"/>
    <x v="0"/>
    <x v="2"/>
    <x v="0"/>
    <x v="2"/>
    <x v="2"/>
    <x v="2"/>
    <x v="1"/>
    <x v="1"/>
    <x v="2"/>
    <x v="2"/>
    <x v="3"/>
    <x v="0"/>
    <x v="1"/>
    <x v="2"/>
    <x v="1"/>
    <x v="0"/>
    <x v="1"/>
    <x v="1"/>
    <x v="2"/>
    <x v="1"/>
    <x v="0"/>
    <x v="0"/>
    <x v="0"/>
    <x v="0"/>
    <x v="0"/>
    <x v="0"/>
    <x v="0"/>
    <x v="0"/>
    <x v="0"/>
    <x v="0"/>
    <x v="0"/>
    <x v="0"/>
    <x v="0"/>
    <x v="0"/>
    <x v="0"/>
    <x v="0"/>
    <x v="1"/>
    <x v="1"/>
    <x v="2"/>
    <x v="1"/>
    <x v="3"/>
    <x v="2"/>
    <x v="2"/>
    <x v="1"/>
    <x v="1"/>
    <x v="0"/>
  </r>
  <r>
    <x v="0"/>
    <s v="Kommunal"/>
    <x v="0"/>
    <x v="0"/>
    <x v="1"/>
    <x v="1"/>
    <x v="2"/>
    <x v="1"/>
    <x v="2"/>
    <x v="1"/>
    <x v="2"/>
    <x v="2"/>
    <x v="1"/>
    <x v="1"/>
    <x v="2"/>
    <x v="2"/>
    <x v="2"/>
    <x v="1"/>
    <x v="2"/>
    <x v="2"/>
    <x v="2"/>
    <x v="3"/>
    <x v="0"/>
    <x v="1"/>
    <x v="2"/>
    <x v="1"/>
    <x v="0"/>
    <x v="1"/>
    <x v="1"/>
    <x v="2"/>
    <x v="0"/>
    <x v="0"/>
    <x v="0"/>
    <x v="0"/>
    <x v="0"/>
    <x v="0"/>
    <x v="0"/>
    <x v="0"/>
    <x v="0"/>
    <x v="0"/>
    <x v="0"/>
    <x v="0"/>
    <x v="0"/>
    <x v="0"/>
    <x v="0"/>
    <x v="0"/>
    <x v="0"/>
    <x v="2"/>
    <x v="2"/>
    <x v="2"/>
    <x v="2"/>
    <x v="2"/>
    <x v="1"/>
    <x v="1"/>
    <x v="2"/>
    <x v="2"/>
    <x v="2"/>
  </r>
  <r>
    <x v="0"/>
    <s v="Kommunal"/>
    <x v="1"/>
    <x v="1"/>
    <x v="1"/>
    <x v="1"/>
    <x v="2"/>
    <x v="1"/>
    <x v="2"/>
    <x v="1"/>
    <x v="2"/>
    <x v="2"/>
    <x v="1"/>
    <x v="1"/>
    <x v="2"/>
    <x v="2"/>
    <x v="2"/>
    <x v="1"/>
    <x v="2"/>
    <x v="2"/>
    <x v="2"/>
    <x v="2"/>
    <x v="2"/>
    <x v="2"/>
    <x v="1"/>
    <x v="1"/>
    <x v="0"/>
    <x v="1"/>
    <x v="1"/>
    <x v="2"/>
    <x v="2"/>
    <x v="0"/>
    <x v="0"/>
    <x v="0"/>
    <x v="0"/>
    <x v="0"/>
    <x v="0"/>
    <x v="0"/>
    <x v="0"/>
    <x v="0"/>
    <x v="0"/>
    <x v="0"/>
    <x v="0"/>
    <x v="0"/>
    <x v="0"/>
    <x v="0"/>
    <x v="0"/>
    <x v="2"/>
    <x v="2"/>
    <x v="2"/>
    <x v="2"/>
    <x v="2"/>
    <x v="1"/>
    <x v="1"/>
    <x v="2"/>
    <x v="2"/>
    <x v="2"/>
  </r>
  <r>
    <x v="0"/>
    <s v="Kommunal"/>
    <x v="1"/>
    <x v="0"/>
    <x v="2"/>
    <x v="0"/>
    <x v="0"/>
    <x v="2"/>
    <x v="1"/>
    <x v="0"/>
    <x v="1"/>
    <x v="1"/>
    <x v="0"/>
    <x v="0"/>
    <x v="0"/>
    <x v="0"/>
    <x v="0"/>
    <x v="0"/>
    <x v="1"/>
    <x v="1"/>
    <x v="3"/>
    <x v="0"/>
    <x v="0"/>
    <x v="0"/>
    <x v="3"/>
    <x v="0"/>
    <x v="0"/>
    <x v="0"/>
    <x v="0"/>
    <x v="3"/>
    <x v="1"/>
    <x v="0"/>
    <x v="0"/>
    <x v="0"/>
    <x v="0"/>
    <x v="0"/>
    <x v="0"/>
    <x v="0"/>
    <x v="0"/>
    <x v="0"/>
    <x v="0"/>
    <x v="0"/>
    <x v="0"/>
    <x v="0"/>
    <x v="0"/>
    <x v="0"/>
    <x v="0"/>
    <x v="1"/>
    <x v="1"/>
    <x v="1"/>
    <x v="3"/>
    <x v="0"/>
    <x v="2"/>
    <x v="2"/>
    <x v="1"/>
    <x v="0"/>
    <x v="1"/>
  </r>
  <r>
    <x v="0"/>
    <s v="Kommunal"/>
    <x v="1"/>
    <x v="2"/>
    <x v="2"/>
    <x v="0"/>
    <x v="3"/>
    <x v="1"/>
    <x v="3"/>
    <x v="0"/>
    <x v="1"/>
    <x v="1"/>
    <x v="0"/>
    <x v="0"/>
    <x v="0"/>
    <x v="0"/>
    <x v="1"/>
    <x v="0"/>
    <x v="1"/>
    <x v="1"/>
    <x v="1"/>
    <x v="3"/>
    <x v="0"/>
    <x v="0"/>
    <x v="2"/>
    <x v="0"/>
    <x v="0"/>
    <x v="2"/>
    <x v="0"/>
    <x v="0"/>
    <x v="1"/>
    <x v="0"/>
    <x v="0"/>
    <x v="0"/>
    <x v="0"/>
    <x v="0"/>
    <x v="0"/>
    <x v="0"/>
    <x v="0"/>
    <x v="0"/>
    <x v="0"/>
    <x v="0"/>
    <x v="0"/>
    <x v="0"/>
    <x v="0"/>
    <x v="0"/>
    <x v="0"/>
    <x v="1"/>
    <x v="3"/>
    <x v="1"/>
    <x v="4"/>
    <x v="1"/>
    <x v="2"/>
    <x v="1"/>
    <x v="3"/>
    <x v="1"/>
    <x v="1"/>
  </r>
  <r>
    <x v="0"/>
    <s v="Kommunal"/>
    <x v="1"/>
    <x v="0"/>
    <x v="2"/>
    <x v="0"/>
    <x v="0"/>
    <x v="0"/>
    <x v="3"/>
    <x v="2"/>
    <x v="1"/>
    <x v="0"/>
    <x v="2"/>
    <x v="0"/>
    <x v="0"/>
    <x v="0"/>
    <x v="0"/>
    <x v="0"/>
    <x v="3"/>
    <x v="0"/>
    <x v="0"/>
    <x v="3"/>
    <x v="0"/>
    <x v="0"/>
    <x v="0"/>
    <x v="2"/>
    <x v="0"/>
    <x v="3"/>
    <x v="2"/>
    <x v="0"/>
    <x v="0"/>
    <x v="0"/>
    <x v="0"/>
    <x v="0"/>
    <x v="0"/>
    <x v="0"/>
    <x v="0"/>
    <x v="0"/>
    <x v="0"/>
    <x v="0"/>
    <x v="0"/>
    <x v="0"/>
    <x v="0"/>
    <x v="0"/>
    <x v="0"/>
    <x v="0"/>
    <x v="0"/>
    <x v="3"/>
    <x v="1"/>
    <x v="0"/>
    <x v="0"/>
    <x v="3"/>
    <x v="2"/>
    <x v="0"/>
    <x v="4"/>
    <x v="0"/>
    <x v="0"/>
  </r>
  <r>
    <x v="0"/>
    <s v="Kommunal"/>
    <x v="2"/>
    <x v="2"/>
    <x v="2"/>
    <x v="2"/>
    <x v="1"/>
    <x v="2"/>
    <x v="3"/>
    <x v="2"/>
    <x v="1"/>
    <x v="1"/>
    <x v="0"/>
    <x v="0"/>
    <x v="0"/>
    <x v="1"/>
    <x v="1"/>
    <x v="0"/>
    <x v="1"/>
    <x v="1"/>
    <x v="3"/>
    <x v="3"/>
    <x v="0"/>
    <x v="1"/>
    <x v="2"/>
    <x v="0"/>
    <x v="0"/>
    <x v="3"/>
    <x v="2"/>
    <x v="3"/>
    <x v="1"/>
    <x v="0"/>
    <x v="0"/>
    <x v="0"/>
    <x v="0"/>
    <x v="0"/>
    <x v="0"/>
    <x v="0"/>
    <x v="0"/>
    <x v="0"/>
    <x v="0"/>
    <x v="0"/>
    <x v="0"/>
    <x v="0"/>
    <x v="0"/>
    <x v="0"/>
    <x v="0"/>
    <x v="1"/>
    <x v="1"/>
    <x v="1"/>
    <x v="0"/>
    <x v="1"/>
    <x v="0"/>
    <x v="2"/>
    <x v="3"/>
    <x v="3"/>
    <x v="1"/>
  </r>
  <r>
    <x v="0"/>
    <s v="Kommunal"/>
    <x v="2"/>
    <x v="0"/>
    <x v="2"/>
    <x v="0"/>
    <x v="0"/>
    <x v="2"/>
    <x v="3"/>
    <x v="0"/>
    <x v="1"/>
    <x v="1"/>
    <x v="0"/>
    <x v="0"/>
    <x v="0"/>
    <x v="1"/>
    <x v="1"/>
    <x v="0"/>
    <x v="1"/>
    <x v="1"/>
    <x v="0"/>
    <x v="3"/>
    <x v="0"/>
    <x v="1"/>
    <x v="2"/>
    <x v="0"/>
    <x v="0"/>
    <x v="3"/>
    <x v="0"/>
    <x v="3"/>
    <x v="1"/>
    <x v="0"/>
    <x v="0"/>
    <x v="0"/>
    <x v="0"/>
    <x v="0"/>
    <x v="0"/>
    <x v="0"/>
    <x v="0"/>
    <x v="0"/>
    <x v="0"/>
    <x v="0"/>
    <x v="0"/>
    <x v="0"/>
    <x v="0"/>
    <x v="0"/>
    <x v="0"/>
    <x v="1"/>
    <x v="3"/>
    <x v="1"/>
    <x v="4"/>
    <x v="1"/>
    <x v="2"/>
    <x v="2"/>
    <x v="0"/>
    <x v="0"/>
    <x v="1"/>
  </r>
  <r>
    <x v="0"/>
    <s v="Kommunal"/>
    <x v="2"/>
    <x v="0"/>
    <x v="2"/>
    <x v="0"/>
    <x v="0"/>
    <x v="2"/>
    <x v="3"/>
    <x v="0"/>
    <x v="1"/>
    <x v="1"/>
    <x v="0"/>
    <x v="0"/>
    <x v="0"/>
    <x v="1"/>
    <x v="1"/>
    <x v="0"/>
    <x v="1"/>
    <x v="1"/>
    <x v="0"/>
    <x v="3"/>
    <x v="0"/>
    <x v="1"/>
    <x v="2"/>
    <x v="0"/>
    <x v="0"/>
    <x v="2"/>
    <x v="0"/>
    <x v="3"/>
    <x v="1"/>
    <x v="0"/>
    <x v="0"/>
    <x v="0"/>
    <x v="0"/>
    <x v="0"/>
    <x v="0"/>
    <x v="0"/>
    <x v="0"/>
    <x v="0"/>
    <x v="0"/>
    <x v="0"/>
    <x v="0"/>
    <x v="0"/>
    <x v="0"/>
    <x v="0"/>
    <x v="0"/>
    <x v="1"/>
    <x v="3"/>
    <x v="1"/>
    <x v="4"/>
    <x v="1"/>
    <x v="2"/>
    <x v="2"/>
    <x v="3"/>
    <x v="0"/>
    <x v="1"/>
  </r>
  <r>
    <x v="0"/>
    <s v="Kommunal"/>
    <x v="1"/>
    <x v="0"/>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1"/>
    <x v="2"/>
    <x v="0"/>
    <x v="0"/>
    <x v="0"/>
    <x v="2"/>
    <x v="3"/>
    <x v="0"/>
    <x v="0"/>
    <x v="1"/>
    <x v="0"/>
    <x v="2"/>
    <x v="1"/>
    <x v="0"/>
    <x v="1"/>
    <x v="0"/>
    <x v="0"/>
    <x v="1"/>
    <x v="1"/>
    <x v="0"/>
    <x v="3"/>
    <x v="0"/>
    <x v="2"/>
    <x v="0"/>
    <x v="0"/>
    <x v="0"/>
    <x v="0"/>
    <x v="3"/>
    <x v="3"/>
    <x v="0"/>
    <x v="0"/>
    <x v="0"/>
    <x v="0"/>
    <x v="0"/>
    <x v="0"/>
    <x v="0"/>
    <x v="0"/>
    <x v="0"/>
    <x v="0"/>
    <x v="0"/>
    <x v="0"/>
    <x v="0"/>
    <x v="0"/>
    <x v="0"/>
    <x v="0"/>
    <x v="0"/>
    <x v="3"/>
    <x v="1"/>
    <x v="0"/>
    <x v="1"/>
    <x v="0"/>
    <x v="2"/>
    <x v="0"/>
    <x v="3"/>
    <x v="1"/>
  </r>
  <r>
    <x v="0"/>
    <s v="Kommunal"/>
    <x v="1"/>
    <x v="0"/>
    <x v="2"/>
    <x v="0"/>
    <x v="1"/>
    <x v="0"/>
    <x v="1"/>
    <x v="0"/>
    <x v="1"/>
    <x v="0"/>
    <x v="0"/>
    <x v="0"/>
    <x v="1"/>
    <x v="1"/>
    <x v="1"/>
    <x v="2"/>
    <x v="1"/>
    <x v="1"/>
    <x v="0"/>
    <x v="3"/>
    <x v="0"/>
    <x v="0"/>
    <x v="2"/>
    <x v="3"/>
    <x v="0"/>
    <x v="0"/>
    <x v="2"/>
    <x v="3"/>
    <x v="1"/>
    <x v="0"/>
    <x v="0"/>
    <x v="0"/>
    <x v="0"/>
    <x v="0"/>
    <x v="0"/>
    <x v="0"/>
    <x v="0"/>
    <x v="0"/>
    <x v="0"/>
    <x v="0"/>
    <x v="0"/>
    <x v="0"/>
    <x v="0"/>
    <x v="0"/>
    <x v="0"/>
    <x v="0"/>
    <x v="1"/>
    <x v="0"/>
    <x v="4"/>
    <x v="1"/>
    <x v="2"/>
    <x v="0"/>
    <x v="0"/>
    <x v="1"/>
    <x v="0"/>
  </r>
  <r>
    <x v="0"/>
    <s v="Kommunal"/>
    <x v="1"/>
    <x v="2"/>
    <x v="2"/>
    <x v="0"/>
    <x v="0"/>
    <x v="3"/>
    <x v="0"/>
    <x v="0"/>
    <x v="1"/>
    <x v="0"/>
    <x v="3"/>
    <x v="0"/>
    <x v="0"/>
    <x v="0"/>
    <x v="0"/>
    <x v="2"/>
    <x v="0"/>
    <x v="3"/>
    <x v="2"/>
    <x v="2"/>
    <x v="3"/>
    <x v="2"/>
    <x v="3"/>
    <x v="1"/>
    <x v="0"/>
    <x v="1"/>
    <x v="1"/>
    <x v="3"/>
    <x v="2"/>
    <x v="0"/>
    <x v="0"/>
    <x v="0"/>
    <x v="0"/>
    <x v="0"/>
    <x v="0"/>
    <x v="0"/>
    <x v="0"/>
    <x v="0"/>
    <x v="0"/>
    <x v="0"/>
    <x v="0"/>
    <x v="0"/>
    <x v="0"/>
    <x v="0"/>
    <x v="0"/>
    <x v="1"/>
    <x v="0"/>
    <x v="3"/>
    <x v="5"/>
    <x v="4"/>
    <x v="2"/>
    <x v="3"/>
    <x v="5"/>
    <x v="0"/>
    <x v="0"/>
  </r>
  <r>
    <x v="0"/>
    <s v="Kommunal"/>
    <x v="1"/>
    <x v="0"/>
    <x v="2"/>
    <x v="0"/>
    <x v="0"/>
    <x v="2"/>
    <x v="1"/>
    <x v="0"/>
    <x v="1"/>
    <x v="1"/>
    <x v="0"/>
    <x v="0"/>
    <x v="0"/>
    <x v="1"/>
    <x v="1"/>
    <x v="3"/>
    <x v="1"/>
    <x v="1"/>
    <x v="1"/>
    <x v="3"/>
    <x v="0"/>
    <x v="1"/>
    <x v="2"/>
    <x v="0"/>
    <x v="0"/>
    <x v="0"/>
    <x v="0"/>
    <x v="3"/>
    <x v="1"/>
    <x v="0"/>
    <x v="0"/>
    <x v="0"/>
    <x v="0"/>
    <x v="0"/>
    <x v="0"/>
    <x v="0"/>
    <x v="0"/>
    <x v="0"/>
    <x v="0"/>
    <x v="0"/>
    <x v="0"/>
    <x v="0"/>
    <x v="0"/>
    <x v="0"/>
    <x v="0"/>
    <x v="1"/>
    <x v="1"/>
    <x v="4"/>
    <x v="1"/>
    <x v="1"/>
    <x v="2"/>
    <x v="2"/>
    <x v="1"/>
    <x v="0"/>
    <x v="1"/>
  </r>
  <r>
    <x v="0"/>
    <s v="Kommunal"/>
    <x v="1"/>
    <x v="2"/>
    <x v="2"/>
    <x v="0"/>
    <x v="1"/>
    <x v="0"/>
    <x v="0"/>
    <x v="0"/>
    <x v="1"/>
    <x v="1"/>
    <x v="0"/>
    <x v="0"/>
    <x v="1"/>
    <x v="1"/>
    <x v="1"/>
    <x v="0"/>
    <x v="1"/>
    <x v="1"/>
    <x v="0"/>
    <x v="3"/>
    <x v="0"/>
    <x v="0"/>
    <x v="2"/>
    <x v="0"/>
    <x v="0"/>
    <x v="0"/>
    <x v="0"/>
    <x v="1"/>
    <x v="1"/>
    <x v="0"/>
    <x v="0"/>
    <x v="0"/>
    <x v="0"/>
    <x v="0"/>
    <x v="0"/>
    <x v="0"/>
    <x v="0"/>
    <x v="0"/>
    <x v="0"/>
    <x v="0"/>
    <x v="0"/>
    <x v="0"/>
    <x v="0"/>
    <x v="0"/>
    <x v="0"/>
    <x v="1"/>
    <x v="0"/>
    <x v="1"/>
    <x v="4"/>
    <x v="1"/>
    <x v="2"/>
    <x v="0"/>
    <x v="1"/>
    <x v="1"/>
    <x v="1"/>
  </r>
  <r>
    <x v="0"/>
    <s v="Kommunal"/>
    <x v="1"/>
    <x v="1"/>
    <x v="0"/>
    <x v="3"/>
    <x v="0"/>
    <x v="2"/>
    <x v="3"/>
    <x v="0"/>
    <x v="1"/>
    <x v="1"/>
    <x v="0"/>
    <x v="0"/>
    <x v="1"/>
    <x v="1"/>
    <x v="1"/>
    <x v="0"/>
    <x v="1"/>
    <x v="1"/>
    <x v="1"/>
    <x v="0"/>
    <x v="0"/>
    <x v="1"/>
    <x v="2"/>
    <x v="0"/>
    <x v="0"/>
    <x v="2"/>
    <x v="3"/>
    <x v="3"/>
    <x v="1"/>
    <x v="0"/>
    <x v="0"/>
    <x v="0"/>
    <x v="0"/>
    <x v="0"/>
    <x v="0"/>
    <x v="0"/>
    <x v="0"/>
    <x v="0"/>
    <x v="0"/>
    <x v="0"/>
    <x v="0"/>
    <x v="0"/>
    <x v="0"/>
    <x v="0"/>
    <x v="0"/>
    <x v="1"/>
    <x v="3"/>
    <x v="1"/>
    <x v="1"/>
    <x v="1"/>
    <x v="3"/>
    <x v="2"/>
    <x v="4"/>
    <x v="3"/>
    <x v="1"/>
  </r>
  <r>
    <x v="0"/>
    <s v="Kommunal"/>
    <x v="1"/>
    <x v="2"/>
    <x v="2"/>
    <x v="0"/>
    <x v="0"/>
    <x v="0"/>
    <x v="1"/>
    <x v="2"/>
    <x v="1"/>
    <x v="0"/>
    <x v="0"/>
    <x v="3"/>
    <x v="0"/>
    <x v="1"/>
    <x v="1"/>
    <x v="3"/>
    <x v="3"/>
    <x v="3"/>
    <x v="1"/>
    <x v="3"/>
    <x v="0"/>
    <x v="0"/>
    <x v="2"/>
    <x v="0"/>
    <x v="0"/>
    <x v="0"/>
    <x v="0"/>
    <x v="3"/>
    <x v="1"/>
    <x v="0"/>
    <x v="0"/>
    <x v="0"/>
    <x v="0"/>
    <x v="0"/>
    <x v="0"/>
    <x v="0"/>
    <x v="0"/>
    <x v="0"/>
    <x v="0"/>
    <x v="0"/>
    <x v="0"/>
    <x v="0"/>
    <x v="0"/>
    <x v="0"/>
    <x v="0"/>
    <x v="1"/>
    <x v="0"/>
    <x v="5"/>
    <x v="0"/>
    <x v="1"/>
    <x v="2"/>
    <x v="0"/>
    <x v="3"/>
    <x v="0"/>
    <x v="0"/>
  </r>
  <r>
    <x v="0"/>
    <s v="Kommunal"/>
    <x v="0"/>
    <x v="0"/>
    <x v="0"/>
    <x v="2"/>
    <x v="0"/>
    <x v="3"/>
    <x v="3"/>
    <x v="0"/>
    <x v="1"/>
    <x v="3"/>
    <x v="0"/>
    <x v="0"/>
    <x v="0"/>
    <x v="1"/>
    <x v="3"/>
    <x v="0"/>
    <x v="1"/>
    <x v="1"/>
    <x v="1"/>
    <x v="3"/>
    <x v="0"/>
    <x v="1"/>
    <x v="2"/>
    <x v="0"/>
    <x v="0"/>
    <x v="0"/>
    <x v="0"/>
    <x v="3"/>
    <x v="1"/>
    <x v="0"/>
    <x v="0"/>
    <x v="0"/>
    <x v="0"/>
    <x v="0"/>
    <x v="0"/>
    <x v="0"/>
    <x v="0"/>
    <x v="0"/>
    <x v="0"/>
    <x v="0"/>
    <x v="0"/>
    <x v="0"/>
    <x v="0"/>
    <x v="0"/>
    <x v="0"/>
    <x v="1"/>
    <x v="3"/>
    <x v="1"/>
    <x v="1"/>
    <x v="3"/>
    <x v="4"/>
    <x v="3"/>
    <x v="1"/>
    <x v="0"/>
    <x v="3"/>
  </r>
  <r>
    <x v="0"/>
    <s v="Kommunal"/>
    <x v="0"/>
    <x v="2"/>
    <x v="2"/>
    <x v="0"/>
    <x v="0"/>
    <x v="2"/>
    <x v="3"/>
    <x v="0"/>
    <x v="1"/>
    <x v="1"/>
    <x v="0"/>
    <x v="0"/>
    <x v="0"/>
    <x v="1"/>
    <x v="1"/>
    <x v="0"/>
    <x v="1"/>
    <x v="1"/>
    <x v="1"/>
    <x v="2"/>
    <x v="2"/>
    <x v="2"/>
    <x v="1"/>
    <x v="1"/>
    <x v="0"/>
    <x v="1"/>
    <x v="1"/>
    <x v="2"/>
    <x v="2"/>
    <x v="0"/>
    <x v="0"/>
    <x v="0"/>
    <x v="0"/>
    <x v="0"/>
    <x v="0"/>
    <x v="0"/>
    <x v="0"/>
    <x v="0"/>
    <x v="0"/>
    <x v="0"/>
    <x v="0"/>
    <x v="0"/>
    <x v="0"/>
    <x v="0"/>
    <x v="0"/>
    <x v="1"/>
    <x v="3"/>
    <x v="1"/>
    <x v="1"/>
    <x v="1"/>
    <x v="2"/>
    <x v="2"/>
    <x v="1"/>
    <x v="0"/>
    <x v="1"/>
  </r>
  <r>
    <x v="0"/>
    <s v="Kommunal"/>
    <x v="0"/>
    <x v="0"/>
    <x v="2"/>
    <x v="0"/>
    <x v="0"/>
    <x v="2"/>
    <x v="3"/>
    <x v="0"/>
    <x v="1"/>
    <x v="1"/>
    <x v="0"/>
    <x v="0"/>
    <x v="0"/>
    <x v="3"/>
    <x v="1"/>
    <x v="0"/>
    <x v="3"/>
    <x v="1"/>
    <x v="3"/>
    <x v="1"/>
    <x v="0"/>
    <x v="0"/>
    <x v="2"/>
    <x v="2"/>
    <x v="0"/>
    <x v="3"/>
    <x v="0"/>
    <x v="3"/>
    <x v="1"/>
    <x v="0"/>
    <x v="0"/>
    <x v="0"/>
    <x v="0"/>
    <x v="0"/>
    <x v="0"/>
    <x v="0"/>
    <x v="0"/>
    <x v="0"/>
    <x v="0"/>
    <x v="0"/>
    <x v="0"/>
    <x v="0"/>
    <x v="0"/>
    <x v="0"/>
    <x v="0"/>
    <x v="3"/>
    <x v="3"/>
    <x v="1"/>
    <x v="6"/>
    <x v="1"/>
    <x v="2"/>
    <x v="2"/>
    <x v="5"/>
    <x v="0"/>
    <x v="1"/>
  </r>
  <r>
    <x v="0"/>
    <s v="Kommunal"/>
    <x v="0"/>
    <x v="0"/>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0"/>
    <x v="0"/>
    <x v="3"/>
    <x v="3"/>
    <x v="3"/>
    <x v="0"/>
    <x v="0"/>
    <x v="2"/>
    <x v="1"/>
    <x v="3"/>
    <x v="0"/>
    <x v="0"/>
    <x v="3"/>
    <x v="1"/>
    <x v="3"/>
    <x v="0"/>
    <x v="0"/>
    <x v="1"/>
    <x v="2"/>
    <x v="0"/>
    <x v="0"/>
    <x v="3"/>
    <x v="2"/>
    <x v="0"/>
    <x v="0"/>
    <x v="2"/>
    <x v="0"/>
    <x v="1"/>
    <x v="1"/>
    <x v="0"/>
    <x v="0"/>
    <x v="0"/>
    <x v="0"/>
    <x v="0"/>
    <x v="0"/>
    <x v="0"/>
    <x v="0"/>
    <x v="0"/>
    <x v="0"/>
    <x v="0"/>
    <x v="0"/>
    <x v="0"/>
    <x v="0"/>
    <x v="0"/>
    <x v="0"/>
    <x v="1"/>
    <x v="4"/>
    <x v="1"/>
    <x v="1"/>
    <x v="3"/>
    <x v="5"/>
    <x v="0"/>
    <x v="5"/>
    <x v="4"/>
    <x v="3"/>
  </r>
  <r>
    <x v="0"/>
    <s v="Kommunal"/>
    <x v="3"/>
    <x v="2"/>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3"/>
    <x v="0"/>
    <x v="2"/>
    <x v="0"/>
    <x v="0"/>
    <x v="0"/>
    <x v="3"/>
    <x v="0"/>
    <x v="1"/>
    <x v="1"/>
    <x v="0"/>
    <x v="0"/>
    <x v="0"/>
    <x v="1"/>
    <x v="1"/>
    <x v="0"/>
    <x v="1"/>
    <x v="1"/>
    <x v="1"/>
    <x v="3"/>
    <x v="0"/>
    <x v="1"/>
    <x v="2"/>
    <x v="2"/>
    <x v="0"/>
    <x v="0"/>
    <x v="0"/>
    <x v="3"/>
    <x v="1"/>
    <x v="0"/>
    <x v="0"/>
    <x v="0"/>
    <x v="0"/>
    <x v="0"/>
    <x v="0"/>
    <x v="0"/>
    <x v="0"/>
    <x v="0"/>
    <x v="0"/>
    <x v="0"/>
    <x v="0"/>
    <x v="0"/>
    <x v="0"/>
    <x v="0"/>
    <x v="0"/>
    <x v="3"/>
    <x v="3"/>
    <x v="1"/>
    <x v="1"/>
    <x v="1"/>
    <x v="2"/>
    <x v="0"/>
    <x v="1"/>
    <x v="0"/>
    <x v="1"/>
  </r>
  <r>
    <x v="0"/>
    <s v="Kommunal"/>
    <x v="3"/>
    <x v="0"/>
    <x v="2"/>
    <x v="0"/>
    <x v="0"/>
    <x v="0"/>
    <x v="3"/>
    <x v="0"/>
    <x v="1"/>
    <x v="1"/>
    <x v="0"/>
    <x v="0"/>
    <x v="0"/>
    <x v="1"/>
    <x v="0"/>
    <x v="0"/>
    <x v="1"/>
    <x v="1"/>
    <x v="1"/>
    <x v="3"/>
    <x v="0"/>
    <x v="1"/>
    <x v="2"/>
    <x v="0"/>
    <x v="0"/>
    <x v="0"/>
    <x v="0"/>
    <x v="1"/>
    <x v="1"/>
    <x v="0"/>
    <x v="0"/>
    <x v="0"/>
    <x v="0"/>
    <x v="0"/>
    <x v="0"/>
    <x v="0"/>
    <x v="0"/>
    <x v="0"/>
    <x v="0"/>
    <x v="0"/>
    <x v="0"/>
    <x v="0"/>
    <x v="0"/>
    <x v="0"/>
    <x v="0"/>
    <x v="1"/>
    <x v="3"/>
    <x v="1"/>
    <x v="1"/>
    <x v="0"/>
    <x v="2"/>
    <x v="0"/>
    <x v="1"/>
    <x v="0"/>
    <x v="1"/>
  </r>
  <r>
    <x v="0"/>
    <s v="Kommunal"/>
    <x v="3"/>
    <x v="0"/>
    <x v="0"/>
    <x v="0"/>
    <x v="0"/>
    <x v="0"/>
    <x v="1"/>
    <x v="2"/>
    <x v="0"/>
    <x v="1"/>
    <x v="2"/>
    <x v="0"/>
    <x v="0"/>
    <x v="0"/>
    <x v="1"/>
    <x v="3"/>
    <x v="1"/>
    <x v="1"/>
    <x v="1"/>
    <x v="3"/>
    <x v="0"/>
    <x v="1"/>
    <x v="2"/>
    <x v="0"/>
    <x v="0"/>
    <x v="0"/>
    <x v="0"/>
    <x v="3"/>
    <x v="1"/>
    <x v="0"/>
    <x v="0"/>
    <x v="0"/>
    <x v="0"/>
    <x v="0"/>
    <x v="0"/>
    <x v="0"/>
    <x v="0"/>
    <x v="0"/>
    <x v="0"/>
    <x v="0"/>
    <x v="0"/>
    <x v="0"/>
    <x v="0"/>
    <x v="0"/>
    <x v="0"/>
    <x v="0"/>
    <x v="0"/>
    <x v="4"/>
    <x v="4"/>
    <x v="0"/>
    <x v="0"/>
    <x v="0"/>
    <x v="1"/>
    <x v="0"/>
    <x v="1"/>
  </r>
  <r>
    <x v="0"/>
    <s v="Kommunal"/>
    <x v="3"/>
    <x v="2"/>
    <x v="0"/>
    <x v="0"/>
    <x v="0"/>
    <x v="0"/>
    <x v="1"/>
    <x v="2"/>
    <x v="0"/>
    <x v="0"/>
    <x v="0"/>
    <x v="3"/>
    <x v="0"/>
    <x v="0"/>
    <x v="3"/>
    <x v="3"/>
    <x v="3"/>
    <x v="3"/>
    <x v="0"/>
    <x v="2"/>
    <x v="3"/>
    <x v="0"/>
    <x v="2"/>
    <x v="3"/>
    <x v="0"/>
    <x v="2"/>
    <x v="0"/>
    <x v="1"/>
    <x v="3"/>
    <x v="0"/>
    <x v="0"/>
    <x v="0"/>
    <x v="0"/>
    <x v="0"/>
    <x v="0"/>
    <x v="0"/>
    <x v="0"/>
    <x v="0"/>
    <x v="0"/>
    <x v="0"/>
    <x v="0"/>
    <x v="0"/>
    <x v="0"/>
    <x v="0"/>
    <x v="0"/>
    <x v="3"/>
    <x v="0"/>
    <x v="5"/>
    <x v="6"/>
    <x v="3"/>
    <x v="0"/>
    <x v="0"/>
    <x v="4"/>
    <x v="0"/>
    <x v="0"/>
  </r>
  <r>
    <x v="0"/>
    <s v="Kommunal"/>
    <x v="3"/>
    <x v="0"/>
    <x v="2"/>
    <x v="0"/>
    <x v="0"/>
    <x v="0"/>
    <x v="3"/>
    <x v="0"/>
    <x v="1"/>
    <x v="1"/>
    <x v="0"/>
    <x v="0"/>
    <x v="0"/>
    <x v="0"/>
    <x v="0"/>
    <x v="0"/>
    <x v="1"/>
    <x v="1"/>
    <x v="0"/>
    <x v="3"/>
    <x v="0"/>
    <x v="1"/>
    <x v="2"/>
    <x v="3"/>
    <x v="0"/>
    <x v="2"/>
    <x v="0"/>
    <x v="1"/>
    <x v="1"/>
    <x v="0"/>
    <x v="0"/>
    <x v="0"/>
    <x v="0"/>
    <x v="0"/>
    <x v="0"/>
    <x v="0"/>
    <x v="0"/>
    <x v="0"/>
    <x v="0"/>
    <x v="0"/>
    <x v="0"/>
    <x v="0"/>
    <x v="0"/>
    <x v="0"/>
    <x v="0"/>
    <x v="0"/>
    <x v="3"/>
    <x v="1"/>
    <x v="0"/>
    <x v="0"/>
    <x v="2"/>
    <x v="0"/>
    <x v="3"/>
    <x v="0"/>
    <x v="1"/>
  </r>
  <r>
    <x v="0"/>
    <s v="Kommunal"/>
    <x v="3"/>
    <x v="2"/>
    <x v="2"/>
    <x v="0"/>
    <x v="0"/>
    <x v="0"/>
    <x v="3"/>
    <x v="0"/>
    <x v="1"/>
    <x v="1"/>
    <x v="0"/>
    <x v="0"/>
    <x v="0"/>
    <x v="0"/>
    <x v="1"/>
    <x v="0"/>
    <x v="1"/>
    <x v="1"/>
    <x v="1"/>
    <x v="3"/>
    <x v="0"/>
    <x v="1"/>
    <x v="2"/>
    <x v="3"/>
    <x v="0"/>
    <x v="0"/>
    <x v="0"/>
    <x v="1"/>
    <x v="1"/>
    <x v="0"/>
    <x v="0"/>
    <x v="0"/>
    <x v="0"/>
    <x v="0"/>
    <x v="0"/>
    <x v="0"/>
    <x v="0"/>
    <x v="0"/>
    <x v="0"/>
    <x v="0"/>
    <x v="0"/>
    <x v="0"/>
    <x v="0"/>
    <x v="0"/>
    <x v="0"/>
    <x v="0"/>
    <x v="3"/>
    <x v="1"/>
    <x v="4"/>
    <x v="1"/>
    <x v="2"/>
    <x v="0"/>
    <x v="1"/>
    <x v="0"/>
    <x v="1"/>
  </r>
  <r>
    <x v="0"/>
    <s v="Kommunal"/>
    <x v="3"/>
    <x v="0"/>
    <x v="2"/>
    <x v="2"/>
    <x v="3"/>
    <x v="2"/>
    <x v="3"/>
    <x v="0"/>
    <x v="1"/>
    <x v="1"/>
    <x v="0"/>
    <x v="0"/>
    <x v="0"/>
    <x v="1"/>
    <x v="0"/>
    <x v="0"/>
    <x v="1"/>
    <x v="1"/>
    <x v="1"/>
    <x v="3"/>
    <x v="3"/>
    <x v="1"/>
    <x v="2"/>
    <x v="3"/>
    <x v="0"/>
    <x v="2"/>
    <x v="3"/>
    <x v="1"/>
    <x v="1"/>
    <x v="0"/>
    <x v="0"/>
    <x v="0"/>
    <x v="0"/>
    <x v="0"/>
    <x v="0"/>
    <x v="0"/>
    <x v="0"/>
    <x v="0"/>
    <x v="0"/>
    <x v="0"/>
    <x v="0"/>
    <x v="0"/>
    <x v="0"/>
    <x v="0"/>
    <x v="0"/>
    <x v="0"/>
    <x v="3"/>
    <x v="1"/>
    <x v="1"/>
    <x v="0"/>
    <x v="0"/>
    <x v="2"/>
    <x v="4"/>
    <x v="1"/>
    <x v="1"/>
  </r>
  <r>
    <x v="0"/>
    <s v="Kommunal"/>
    <x v="3"/>
    <x v="0"/>
    <x v="0"/>
    <x v="2"/>
    <x v="0"/>
    <x v="2"/>
    <x v="1"/>
    <x v="2"/>
    <x v="1"/>
    <x v="1"/>
    <x v="0"/>
    <x v="0"/>
    <x v="0"/>
    <x v="0"/>
    <x v="0"/>
    <x v="2"/>
    <x v="0"/>
    <x v="1"/>
    <x v="0"/>
    <x v="0"/>
    <x v="3"/>
    <x v="0"/>
    <x v="0"/>
    <x v="3"/>
    <x v="0"/>
    <x v="3"/>
    <x v="0"/>
    <x v="3"/>
    <x v="0"/>
    <x v="0"/>
    <x v="0"/>
    <x v="0"/>
    <x v="0"/>
    <x v="0"/>
    <x v="0"/>
    <x v="0"/>
    <x v="0"/>
    <x v="0"/>
    <x v="0"/>
    <x v="0"/>
    <x v="0"/>
    <x v="0"/>
    <x v="0"/>
    <x v="0"/>
    <x v="0"/>
    <x v="0"/>
    <x v="0"/>
    <x v="0"/>
    <x v="0"/>
    <x v="0"/>
    <x v="4"/>
    <x v="2"/>
    <x v="3"/>
    <x v="0"/>
    <x v="1"/>
  </r>
  <r>
    <x v="0"/>
    <s v="Kommunal"/>
    <x v="3"/>
    <x v="2"/>
    <x v="2"/>
    <x v="0"/>
    <x v="0"/>
    <x v="2"/>
    <x v="3"/>
    <x v="0"/>
    <x v="1"/>
    <x v="1"/>
    <x v="0"/>
    <x v="0"/>
    <x v="0"/>
    <x v="1"/>
    <x v="0"/>
    <x v="0"/>
    <x v="1"/>
    <x v="1"/>
    <x v="1"/>
    <x v="3"/>
    <x v="0"/>
    <x v="1"/>
    <x v="2"/>
    <x v="0"/>
    <x v="0"/>
    <x v="0"/>
    <x v="0"/>
    <x v="3"/>
    <x v="1"/>
    <x v="0"/>
    <x v="0"/>
    <x v="0"/>
    <x v="0"/>
    <x v="0"/>
    <x v="0"/>
    <x v="0"/>
    <x v="0"/>
    <x v="0"/>
    <x v="0"/>
    <x v="0"/>
    <x v="0"/>
    <x v="0"/>
    <x v="0"/>
    <x v="0"/>
    <x v="0"/>
    <x v="1"/>
    <x v="3"/>
    <x v="1"/>
    <x v="1"/>
    <x v="0"/>
    <x v="2"/>
    <x v="2"/>
    <x v="1"/>
    <x v="0"/>
    <x v="1"/>
  </r>
  <r>
    <x v="0"/>
    <s v="Kommunal"/>
    <x v="3"/>
    <x v="0"/>
    <x v="2"/>
    <x v="0"/>
    <x v="0"/>
    <x v="2"/>
    <x v="3"/>
    <x v="0"/>
    <x v="1"/>
    <x v="1"/>
    <x v="0"/>
    <x v="0"/>
    <x v="0"/>
    <x v="1"/>
    <x v="1"/>
    <x v="0"/>
    <x v="1"/>
    <x v="1"/>
    <x v="1"/>
    <x v="3"/>
    <x v="0"/>
    <x v="1"/>
    <x v="2"/>
    <x v="0"/>
    <x v="0"/>
    <x v="0"/>
    <x v="0"/>
    <x v="1"/>
    <x v="1"/>
    <x v="0"/>
    <x v="0"/>
    <x v="0"/>
    <x v="0"/>
    <x v="0"/>
    <x v="0"/>
    <x v="0"/>
    <x v="0"/>
    <x v="0"/>
    <x v="0"/>
    <x v="0"/>
    <x v="0"/>
    <x v="0"/>
    <x v="0"/>
    <x v="0"/>
    <x v="0"/>
    <x v="1"/>
    <x v="3"/>
    <x v="1"/>
    <x v="1"/>
    <x v="1"/>
    <x v="2"/>
    <x v="2"/>
    <x v="1"/>
    <x v="0"/>
    <x v="1"/>
  </r>
  <r>
    <x v="0"/>
    <s v="Kommunal"/>
    <x v="3"/>
    <x v="2"/>
    <x v="0"/>
    <x v="2"/>
    <x v="0"/>
    <x v="0"/>
    <x v="3"/>
    <x v="0"/>
    <x v="1"/>
    <x v="1"/>
    <x v="3"/>
    <x v="3"/>
    <x v="0"/>
    <x v="0"/>
    <x v="0"/>
    <x v="0"/>
    <x v="0"/>
    <x v="0"/>
    <x v="0"/>
    <x v="3"/>
    <x v="0"/>
    <x v="1"/>
    <x v="2"/>
    <x v="3"/>
    <x v="0"/>
    <x v="3"/>
    <x v="2"/>
    <x v="1"/>
    <x v="0"/>
    <x v="0"/>
    <x v="0"/>
    <x v="0"/>
    <x v="0"/>
    <x v="0"/>
    <x v="0"/>
    <x v="0"/>
    <x v="0"/>
    <x v="0"/>
    <x v="0"/>
    <x v="0"/>
    <x v="0"/>
    <x v="0"/>
    <x v="0"/>
    <x v="0"/>
    <x v="0"/>
    <x v="0"/>
    <x v="3"/>
    <x v="0"/>
    <x v="6"/>
    <x v="4"/>
    <x v="4"/>
    <x v="0"/>
    <x v="5"/>
    <x v="0"/>
    <x v="1"/>
  </r>
  <r>
    <x v="0"/>
    <s v="Kommunal"/>
    <x v="3"/>
    <x v="0"/>
    <x v="3"/>
    <x v="2"/>
    <x v="0"/>
    <x v="2"/>
    <x v="1"/>
    <x v="0"/>
    <x v="1"/>
    <x v="1"/>
    <x v="2"/>
    <x v="2"/>
    <x v="0"/>
    <x v="1"/>
    <x v="1"/>
    <x v="0"/>
    <x v="1"/>
    <x v="3"/>
    <x v="1"/>
    <x v="0"/>
    <x v="3"/>
    <x v="1"/>
    <x v="2"/>
    <x v="2"/>
    <x v="0"/>
    <x v="2"/>
    <x v="3"/>
    <x v="3"/>
    <x v="3"/>
    <x v="0"/>
    <x v="0"/>
    <x v="0"/>
    <x v="0"/>
    <x v="0"/>
    <x v="0"/>
    <x v="0"/>
    <x v="0"/>
    <x v="0"/>
    <x v="0"/>
    <x v="0"/>
    <x v="0"/>
    <x v="0"/>
    <x v="0"/>
    <x v="0"/>
    <x v="0"/>
    <x v="3"/>
    <x v="1"/>
    <x v="4"/>
    <x v="4"/>
    <x v="0"/>
    <x v="3"/>
    <x v="2"/>
    <x v="4"/>
    <x v="0"/>
    <x v="1"/>
  </r>
  <r>
    <x v="0"/>
    <s v="Kommunal"/>
    <x v="3"/>
    <x v="2"/>
    <x v="2"/>
    <x v="0"/>
    <x v="0"/>
    <x v="2"/>
    <x v="3"/>
    <x v="0"/>
    <x v="0"/>
    <x v="1"/>
    <x v="0"/>
    <x v="0"/>
    <x v="0"/>
    <x v="1"/>
    <x v="1"/>
    <x v="0"/>
    <x v="1"/>
    <x v="1"/>
    <x v="1"/>
    <x v="3"/>
    <x v="0"/>
    <x v="1"/>
    <x v="2"/>
    <x v="3"/>
    <x v="0"/>
    <x v="0"/>
    <x v="0"/>
    <x v="3"/>
    <x v="1"/>
    <x v="0"/>
    <x v="0"/>
    <x v="0"/>
    <x v="0"/>
    <x v="0"/>
    <x v="0"/>
    <x v="0"/>
    <x v="0"/>
    <x v="0"/>
    <x v="0"/>
    <x v="0"/>
    <x v="0"/>
    <x v="0"/>
    <x v="0"/>
    <x v="0"/>
    <x v="0"/>
    <x v="3"/>
    <x v="3"/>
    <x v="1"/>
    <x v="1"/>
    <x v="1"/>
    <x v="2"/>
    <x v="2"/>
    <x v="1"/>
    <x v="0"/>
    <x v="1"/>
  </r>
  <r>
    <x v="0"/>
    <s v="Kommunal"/>
    <x v="3"/>
    <x v="2"/>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3"/>
    <x v="0"/>
    <x v="3"/>
    <x v="0"/>
    <x v="1"/>
    <x v="0"/>
    <x v="3"/>
    <x v="0"/>
    <x v="1"/>
    <x v="1"/>
    <x v="0"/>
    <x v="0"/>
    <x v="0"/>
    <x v="0"/>
    <x v="1"/>
    <x v="0"/>
    <x v="1"/>
    <x v="1"/>
    <x v="0"/>
    <x v="3"/>
    <x v="3"/>
    <x v="1"/>
    <x v="2"/>
    <x v="3"/>
    <x v="0"/>
    <x v="0"/>
    <x v="0"/>
    <x v="3"/>
    <x v="1"/>
    <x v="0"/>
    <x v="0"/>
    <x v="0"/>
    <x v="0"/>
    <x v="0"/>
    <x v="0"/>
    <x v="0"/>
    <x v="0"/>
    <x v="0"/>
    <x v="0"/>
    <x v="0"/>
    <x v="0"/>
    <x v="0"/>
    <x v="0"/>
    <x v="0"/>
    <x v="0"/>
    <x v="0"/>
    <x v="3"/>
    <x v="1"/>
    <x v="0"/>
    <x v="1"/>
    <x v="4"/>
    <x v="0"/>
    <x v="1"/>
    <x v="3"/>
    <x v="1"/>
  </r>
  <r>
    <x v="0"/>
    <s v="Kommunal"/>
    <x v="1"/>
    <x v="0"/>
    <x v="3"/>
    <x v="3"/>
    <x v="0"/>
    <x v="0"/>
    <x v="0"/>
    <x v="3"/>
    <x v="0"/>
    <x v="3"/>
    <x v="3"/>
    <x v="3"/>
    <x v="3"/>
    <x v="3"/>
    <x v="3"/>
    <x v="3"/>
    <x v="3"/>
    <x v="3"/>
    <x v="3"/>
    <x v="1"/>
    <x v="1"/>
    <x v="3"/>
    <x v="3"/>
    <x v="0"/>
    <x v="0"/>
    <x v="0"/>
    <x v="0"/>
    <x v="0"/>
    <x v="3"/>
    <x v="0"/>
    <x v="0"/>
    <x v="0"/>
    <x v="0"/>
    <x v="0"/>
    <x v="0"/>
    <x v="0"/>
    <x v="0"/>
    <x v="0"/>
    <x v="0"/>
    <x v="0"/>
    <x v="0"/>
    <x v="0"/>
    <x v="0"/>
    <x v="0"/>
    <x v="0"/>
    <x v="0"/>
    <x v="5"/>
    <x v="5"/>
    <x v="7"/>
    <x v="5"/>
    <x v="5"/>
    <x v="0"/>
    <x v="3"/>
    <x v="1"/>
    <x v="3"/>
  </r>
  <r>
    <x v="0"/>
    <s v="Kommunal"/>
    <x v="0"/>
    <x v="2"/>
    <x v="2"/>
    <x v="0"/>
    <x v="0"/>
    <x v="0"/>
    <x v="3"/>
    <x v="0"/>
    <x v="1"/>
    <x v="3"/>
    <x v="0"/>
    <x v="0"/>
    <x v="3"/>
    <x v="1"/>
    <x v="1"/>
    <x v="3"/>
    <x v="3"/>
    <x v="1"/>
    <x v="1"/>
    <x v="3"/>
    <x v="0"/>
    <x v="3"/>
    <x v="2"/>
    <x v="0"/>
    <x v="0"/>
    <x v="0"/>
    <x v="0"/>
    <x v="0"/>
    <x v="1"/>
    <x v="0"/>
    <x v="0"/>
    <x v="0"/>
    <x v="0"/>
    <x v="0"/>
    <x v="0"/>
    <x v="0"/>
    <x v="0"/>
    <x v="0"/>
    <x v="0"/>
    <x v="0"/>
    <x v="0"/>
    <x v="0"/>
    <x v="0"/>
    <x v="0"/>
    <x v="0"/>
    <x v="1"/>
    <x v="3"/>
    <x v="4"/>
    <x v="1"/>
    <x v="1"/>
    <x v="2"/>
    <x v="0"/>
    <x v="3"/>
    <x v="1"/>
    <x v="3"/>
  </r>
  <r>
    <x v="0"/>
    <s v="Kommunal"/>
    <x v="2"/>
    <x v="2"/>
    <x v="0"/>
    <x v="0"/>
    <x v="1"/>
    <x v="0"/>
    <x v="3"/>
    <x v="0"/>
    <x v="1"/>
    <x v="0"/>
    <x v="0"/>
    <x v="2"/>
    <x v="0"/>
    <x v="0"/>
    <x v="0"/>
    <x v="0"/>
    <x v="1"/>
    <x v="1"/>
    <x v="0"/>
    <x v="0"/>
    <x v="3"/>
    <x v="0"/>
    <x v="2"/>
    <x v="3"/>
    <x v="0"/>
    <x v="0"/>
    <x v="0"/>
    <x v="1"/>
    <x v="1"/>
    <x v="0"/>
    <x v="0"/>
    <x v="0"/>
    <x v="0"/>
    <x v="0"/>
    <x v="0"/>
    <x v="0"/>
    <x v="0"/>
    <x v="0"/>
    <x v="0"/>
    <x v="0"/>
    <x v="0"/>
    <x v="0"/>
    <x v="0"/>
    <x v="0"/>
    <x v="0"/>
    <x v="0"/>
    <x v="3"/>
    <x v="1"/>
    <x v="3"/>
    <x v="0"/>
    <x v="0"/>
    <x v="0"/>
    <x v="1"/>
    <x v="3"/>
    <x v="0"/>
  </r>
  <r>
    <x v="0"/>
    <s v="Kommunal"/>
    <x v="2"/>
    <x v="0"/>
    <x v="2"/>
    <x v="0"/>
    <x v="0"/>
    <x v="0"/>
    <x v="1"/>
    <x v="2"/>
    <x v="1"/>
    <x v="1"/>
    <x v="0"/>
    <x v="0"/>
    <x v="0"/>
    <x v="0"/>
    <x v="0"/>
    <x v="0"/>
    <x v="0"/>
    <x v="1"/>
    <x v="1"/>
    <x v="3"/>
    <x v="0"/>
    <x v="1"/>
    <x v="2"/>
    <x v="3"/>
    <x v="0"/>
    <x v="3"/>
    <x v="3"/>
    <x v="1"/>
    <x v="1"/>
    <x v="0"/>
    <x v="0"/>
    <x v="0"/>
    <x v="0"/>
    <x v="0"/>
    <x v="0"/>
    <x v="0"/>
    <x v="0"/>
    <x v="0"/>
    <x v="0"/>
    <x v="0"/>
    <x v="0"/>
    <x v="0"/>
    <x v="0"/>
    <x v="0"/>
    <x v="0"/>
    <x v="0"/>
    <x v="0"/>
    <x v="1"/>
    <x v="4"/>
    <x v="0"/>
    <x v="2"/>
    <x v="0"/>
    <x v="4"/>
    <x v="0"/>
    <x v="1"/>
  </r>
  <r>
    <x v="0"/>
    <s v="Kommunal"/>
    <x v="2"/>
    <x v="0"/>
    <x v="2"/>
    <x v="0"/>
    <x v="0"/>
    <x v="2"/>
    <x v="1"/>
    <x v="0"/>
    <x v="1"/>
    <x v="1"/>
    <x v="0"/>
    <x v="0"/>
    <x v="0"/>
    <x v="1"/>
    <x v="0"/>
    <x v="0"/>
    <x v="1"/>
    <x v="1"/>
    <x v="1"/>
    <x v="0"/>
    <x v="0"/>
    <x v="1"/>
    <x v="2"/>
    <x v="3"/>
    <x v="0"/>
    <x v="0"/>
    <x v="0"/>
    <x v="3"/>
    <x v="1"/>
    <x v="0"/>
    <x v="0"/>
    <x v="0"/>
    <x v="0"/>
    <x v="0"/>
    <x v="0"/>
    <x v="0"/>
    <x v="0"/>
    <x v="0"/>
    <x v="0"/>
    <x v="0"/>
    <x v="0"/>
    <x v="0"/>
    <x v="0"/>
    <x v="0"/>
    <x v="0"/>
    <x v="0"/>
    <x v="1"/>
    <x v="1"/>
    <x v="1"/>
    <x v="0"/>
    <x v="2"/>
    <x v="2"/>
    <x v="1"/>
    <x v="0"/>
    <x v="1"/>
  </r>
  <r>
    <x v="0"/>
    <s v="Kommunal"/>
    <x v="2"/>
    <x v="2"/>
    <x v="2"/>
    <x v="0"/>
    <x v="0"/>
    <x v="2"/>
    <x v="1"/>
    <x v="0"/>
    <x v="1"/>
    <x v="1"/>
    <x v="0"/>
    <x v="0"/>
    <x v="0"/>
    <x v="1"/>
    <x v="1"/>
    <x v="0"/>
    <x v="0"/>
    <x v="1"/>
    <x v="1"/>
    <x v="3"/>
    <x v="0"/>
    <x v="1"/>
    <x v="2"/>
    <x v="3"/>
    <x v="0"/>
    <x v="0"/>
    <x v="0"/>
    <x v="3"/>
    <x v="1"/>
    <x v="0"/>
    <x v="0"/>
    <x v="0"/>
    <x v="0"/>
    <x v="0"/>
    <x v="0"/>
    <x v="0"/>
    <x v="0"/>
    <x v="0"/>
    <x v="0"/>
    <x v="0"/>
    <x v="0"/>
    <x v="0"/>
    <x v="0"/>
    <x v="0"/>
    <x v="0"/>
    <x v="0"/>
    <x v="1"/>
    <x v="1"/>
    <x v="1"/>
    <x v="1"/>
    <x v="2"/>
    <x v="2"/>
    <x v="0"/>
    <x v="0"/>
    <x v="1"/>
  </r>
  <r>
    <x v="0"/>
    <s v="Kommunal"/>
    <x v="2"/>
    <x v="2"/>
    <x v="2"/>
    <x v="3"/>
    <x v="0"/>
    <x v="2"/>
    <x v="3"/>
    <x v="0"/>
    <x v="1"/>
    <x v="1"/>
    <x v="0"/>
    <x v="0"/>
    <x v="0"/>
    <x v="1"/>
    <x v="1"/>
    <x v="0"/>
    <x v="1"/>
    <x v="1"/>
    <x v="1"/>
    <x v="1"/>
    <x v="0"/>
    <x v="1"/>
    <x v="2"/>
    <x v="3"/>
    <x v="0"/>
    <x v="2"/>
    <x v="0"/>
    <x v="3"/>
    <x v="1"/>
    <x v="0"/>
    <x v="0"/>
    <x v="0"/>
    <x v="0"/>
    <x v="0"/>
    <x v="0"/>
    <x v="0"/>
    <x v="0"/>
    <x v="0"/>
    <x v="0"/>
    <x v="0"/>
    <x v="0"/>
    <x v="0"/>
    <x v="0"/>
    <x v="0"/>
    <x v="0"/>
    <x v="0"/>
    <x v="3"/>
    <x v="1"/>
    <x v="1"/>
    <x v="1"/>
    <x v="4"/>
    <x v="2"/>
    <x v="3"/>
    <x v="0"/>
    <x v="1"/>
  </r>
  <r>
    <x v="0"/>
    <s v="Kommunal"/>
    <x v="2"/>
    <x v="2"/>
    <x v="2"/>
    <x v="0"/>
    <x v="0"/>
    <x v="2"/>
    <x v="1"/>
    <x v="2"/>
    <x v="1"/>
    <x v="1"/>
    <x v="0"/>
    <x v="0"/>
    <x v="0"/>
    <x v="1"/>
    <x v="0"/>
    <x v="0"/>
    <x v="1"/>
    <x v="1"/>
    <x v="1"/>
    <x v="3"/>
    <x v="0"/>
    <x v="1"/>
    <x v="2"/>
    <x v="0"/>
    <x v="0"/>
    <x v="0"/>
    <x v="0"/>
    <x v="1"/>
    <x v="1"/>
    <x v="0"/>
    <x v="0"/>
    <x v="0"/>
    <x v="0"/>
    <x v="0"/>
    <x v="0"/>
    <x v="0"/>
    <x v="0"/>
    <x v="0"/>
    <x v="0"/>
    <x v="0"/>
    <x v="0"/>
    <x v="0"/>
    <x v="0"/>
    <x v="0"/>
    <x v="0"/>
    <x v="1"/>
    <x v="0"/>
    <x v="1"/>
    <x v="1"/>
    <x v="0"/>
    <x v="2"/>
    <x v="2"/>
    <x v="1"/>
    <x v="0"/>
    <x v="1"/>
  </r>
  <r>
    <x v="0"/>
    <s v="Kommunal"/>
    <x v="2"/>
    <x v="0"/>
    <x v="0"/>
    <x v="0"/>
    <x v="0"/>
    <x v="2"/>
    <x v="1"/>
    <x v="0"/>
    <x v="1"/>
    <x v="1"/>
    <x v="0"/>
    <x v="2"/>
    <x v="0"/>
    <x v="0"/>
    <x v="0"/>
    <x v="0"/>
    <x v="1"/>
    <x v="1"/>
    <x v="1"/>
    <x v="3"/>
    <x v="0"/>
    <x v="1"/>
    <x v="2"/>
    <x v="0"/>
    <x v="0"/>
    <x v="0"/>
    <x v="0"/>
    <x v="3"/>
    <x v="1"/>
    <x v="0"/>
    <x v="0"/>
    <x v="0"/>
    <x v="0"/>
    <x v="0"/>
    <x v="0"/>
    <x v="0"/>
    <x v="0"/>
    <x v="0"/>
    <x v="0"/>
    <x v="0"/>
    <x v="0"/>
    <x v="0"/>
    <x v="0"/>
    <x v="0"/>
    <x v="0"/>
    <x v="1"/>
    <x v="1"/>
    <x v="1"/>
    <x v="0"/>
    <x v="0"/>
    <x v="0"/>
    <x v="2"/>
    <x v="1"/>
    <x v="0"/>
    <x v="1"/>
  </r>
  <r>
    <x v="0"/>
    <s v="Kommunal"/>
    <x v="1"/>
    <x v="2"/>
    <x v="2"/>
    <x v="1"/>
    <x v="2"/>
    <x v="1"/>
    <x v="2"/>
    <x v="1"/>
    <x v="1"/>
    <x v="2"/>
    <x v="1"/>
    <x v="1"/>
    <x v="2"/>
    <x v="1"/>
    <x v="2"/>
    <x v="1"/>
    <x v="2"/>
    <x v="2"/>
    <x v="1"/>
    <x v="3"/>
    <x v="2"/>
    <x v="2"/>
    <x v="1"/>
    <x v="1"/>
    <x v="0"/>
    <x v="1"/>
    <x v="1"/>
    <x v="3"/>
    <x v="2"/>
    <x v="0"/>
    <x v="0"/>
    <x v="0"/>
    <x v="0"/>
    <x v="0"/>
    <x v="0"/>
    <x v="0"/>
    <x v="0"/>
    <x v="0"/>
    <x v="0"/>
    <x v="0"/>
    <x v="0"/>
    <x v="0"/>
    <x v="0"/>
    <x v="0"/>
    <x v="0"/>
    <x v="1"/>
    <x v="2"/>
    <x v="2"/>
    <x v="1"/>
    <x v="2"/>
    <x v="2"/>
    <x v="1"/>
    <x v="2"/>
    <x v="2"/>
    <x v="2"/>
  </r>
  <r>
    <x v="1"/>
    <s v="Kommunal"/>
    <x v="2"/>
    <x v="2"/>
    <x v="2"/>
    <x v="0"/>
    <x v="0"/>
    <x v="2"/>
    <x v="3"/>
    <x v="0"/>
    <x v="1"/>
    <x v="1"/>
    <x v="0"/>
    <x v="0"/>
    <x v="0"/>
    <x v="1"/>
    <x v="1"/>
    <x v="0"/>
    <x v="1"/>
    <x v="1"/>
    <x v="1"/>
    <x v="1"/>
    <x v="0"/>
    <x v="1"/>
    <x v="2"/>
    <x v="0"/>
    <x v="0"/>
    <x v="0"/>
    <x v="0"/>
    <x v="2"/>
    <x v="1"/>
    <x v="0"/>
    <x v="0"/>
    <x v="0"/>
    <x v="0"/>
    <x v="0"/>
    <x v="0"/>
    <x v="0"/>
    <x v="0"/>
    <x v="0"/>
    <x v="0"/>
    <x v="0"/>
    <x v="0"/>
    <x v="0"/>
    <x v="0"/>
    <x v="0"/>
    <x v="0"/>
    <x v="1"/>
    <x v="3"/>
    <x v="1"/>
    <x v="1"/>
    <x v="1"/>
    <x v="2"/>
    <x v="2"/>
    <x v="1"/>
    <x v="0"/>
    <x v="1"/>
  </r>
  <r>
    <x v="1"/>
    <s v="Kommunal"/>
    <x v="2"/>
    <x v="0"/>
    <x v="2"/>
    <x v="0"/>
    <x v="0"/>
    <x v="2"/>
    <x v="3"/>
    <x v="0"/>
    <x v="1"/>
    <x v="1"/>
    <x v="0"/>
    <x v="0"/>
    <x v="0"/>
    <x v="1"/>
    <x v="0"/>
    <x v="0"/>
    <x v="1"/>
    <x v="1"/>
    <x v="0"/>
    <x v="3"/>
    <x v="3"/>
    <x v="1"/>
    <x v="2"/>
    <x v="0"/>
    <x v="0"/>
    <x v="0"/>
    <x v="0"/>
    <x v="2"/>
    <x v="1"/>
    <x v="0"/>
    <x v="0"/>
    <x v="0"/>
    <x v="0"/>
    <x v="0"/>
    <x v="0"/>
    <x v="0"/>
    <x v="0"/>
    <x v="0"/>
    <x v="0"/>
    <x v="0"/>
    <x v="0"/>
    <x v="0"/>
    <x v="0"/>
    <x v="0"/>
    <x v="0"/>
    <x v="1"/>
    <x v="3"/>
    <x v="1"/>
    <x v="4"/>
    <x v="0"/>
    <x v="2"/>
    <x v="2"/>
    <x v="1"/>
    <x v="0"/>
    <x v="1"/>
  </r>
  <r>
    <x v="1"/>
    <s v="Kommunal"/>
    <x v="4"/>
    <x v="2"/>
    <x v="2"/>
    <x v="0"/>
    <x v="1"/>
    <x v="2"/>
    <x v="3"/>
    <x v="0"/>
    <x v="1"/>
    <x v="1"/>
    <x v="0"/>
    <x v="0"/>
    <x v="0"/>
    <x v="0"/>
    <x v="1"/>
    <x v="0"/>
    <x v="1"/>
    <x v="1"/>
    <x v="1"/>
    <x v="0"/>
    <x v="0"/>
    <x v="1"/>
    <x v="2"/>
    <x v="0"/>
    <x v="0"/>
    <x v="0"/>
    <x v="0"/>
    <x v="2"/>
    <x v="1"/>
    <x v="0"/>
    <x v="0"/>
    <x v="0"/>
    <x v="0"/>
    <x v="0"/>
    <x v="0"/>
    <x v="0"/>
    <x v="0"/>
    <x v="0"/>
    <x v="0"/>
    <x v="0"/>
    <x v="0"/>
    <x v="0"/>
    <x v="0"/>
    <x v="0"/>
    <x v="0"/>
    <x v="1"/>
    <x v="3"/>
    <x v="1"/>
    <x v="4"/>
    <x v="1"/>
    <x v="2"/>
    <x v="2"/>
    <x v="1"/>
    <x v="3"/>
    <x v="1"/>
  </r>
  <r>
    <x v="1"/>
    <s v="Kommunal"/>
    <x v="4"/>
    <x v="2"/>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4"/>
    <x v="0"/>
    <x v="2"/>
    <x v="0"/>
    <x v="0"/>
    <x v="2"/>
    <x v="3"/>
    <x v="0"/>
    <x v="1"/>
    <x v="1"/>
    <x v="0"/>
    <x v="0"/>
    <x v="0"/>
    <x v="1"/>
    <x v="1"/>
    <x v="0"/>
    <x v="1"/>
    <x v="1"/>
    <x v="1"/>
    <x v="3"/>
    <x v="0"/>
    <x v="1"/>
    <x v="2"/>
    <x v="0"/>
    <x v="0"/>
    <x v="0"/>
    <x v="0"/>
    <x v="2"/>
    <x v="3"/>
    <x v="0"/>
    <x v="0"/>
    <x v="0"/>
    <x v="0"/>
    <x v="0"/>
    <x v="0"/>
    <x v="0"/>
    <x v="0"/>
    <x v="0"/>
    <x v="0"/>
    <x v="0"/>
    <x v="0"/>
    <x v="0"/>
    <x v="0"/>
    <x v="0"/>
    <x v="0"/>
    <x v="1"/>
    <x v="3"/>
    <x v="1"/>
    <x v="1"/>
    <x v="1"/>
    <x v="2"/>
    <x v="2"/>
    <x v="1"/>
    <x v="0"/>
    <x v="1"/>
  </r>
  <r>
    <x v="1"/>
    <s v="Kommunal"/>
    <x v="4"/>
    <x v="0"/>
    <x v="0"/>
    <x v="0"/>
    <x v="0"/>
    <x v="2"/>
    <x v="3"/>
    <x v="0"/>
    <x v="1"/>
    <x v="1"/>
    <x v="0"/>
    <x v="0"/>
    <x v="0"/>
    <x v="1"/>
    <x v="0"/>
    <x v="0"/>
    <x v="1"/>
    <x v="1"/>
    <x v="1"/>
    <x v="3"/>
    <x v="0"/>
    <x v="1"/>
    <x v="2"/>
    <x v="3"/>
    <x v="0"/>
    <x v="3"/>
    <x v="0"/>
    <x v="2"/>
    <x v="1"/>
    <x v="0"/>
    <x v="0"/>
    <x v="0"/>
    <x v="0"/>
    <x v="0"/>
    <x v="0"/>
    <x v="0"/>
    <x v="0"/>
    <x v="0"/>
    <x v="0"/>
    <x v="0"/>
    <x v="0"/>
    <x v="0"/>
    <x v="0"/>
    <x v="0"/>
    <x v="0"/>
    <x v="0"/>
    <x v="3"/>
    <x v="1"/>
    <x v="1"/>
    <x v="0"/>
    <x v="0"/>
    <x v="2"/>
    <x v="0"/>
    <x v="0"/>
    <x v="1"/>
  </r>
  <r>
    <x v="1"/>
    <s v="Kommunal"/>
    <x v="4"/>
    <x v="0"/>
    <x v="2"/>
    <x v="0"/>
    <x v="0"/>
    <x v="2"/>
    <x v="1"/>
    <x v="0"/>
    <x v="1"/>
    <x v="0"/>
    <x v="0"/>
    <x v="0"/>
    <x v="0"/>
    <x v="1"/>
    <x v="1"/>
    <x v="0"/>
    <x v="1"/>
    <x v="1"/>
    <x v="1"/>
    <x v="0"/>
    <x v="0"/>
    <x v="1"/>
    <x v="2"/>
    <x v="0"/>
    <x v="0"/>
    <x v="0"/>
    <x v="0"/>
    <x v="2"/>
    <x v="1"/>
    <x v="0"/>
    <x v="0"/>
    <x v="0"/>
    <x v="0"/>
    <x v="0"/>
    <x v="0"/>
    <x v="0"/>
    <x v="0"/>
    <x v="0"/>
    <x v="0"/>
    <x v="0"/>
    <x v="0"/>
    <x v="0"/>
    <x v="0"/>
    <x v="0"/>
    <x v="0"/>
    <x v="1"/>
    <x v="1"/>
    <x v="1"/>
    <x v="1"/>
    <x v="1"/>
    <x v="2"/>
    <x v="2"/>
    <x v="1"/>
    <x v="0"/>
    <x v="0"/>
  </r>
  <r>
    <x v="1"/>
    <s v="Kommunal"/>
    <x v="5"/>
    <x v="0"/>
    <x v="0"/>
    <x v="2"/>
    <x v="0"/>
    <x v="0"/>
    <x v="3"/>
    <x v="0"/>
    <x v="0"/>
    <x v="0"/>
    <x v="0"/>
    <x v="2"/>
    <x v="0"/>
    <x v="1"/>
    <x v="1"/>
    <x v="3"/>
    <x v="0"/>
    <x v="3"/>
    <x v="1"/>
    <x v="0"/>
    <x v="1"/>
    <x v="1"/>
    <x v="3"/>
    <x v="0"/>
    <x v="0"/>
    <x v="2"/>
    <x v="0"/>
    <x v="2"/>
    <x v="1"/>
    <x v="0"/>
    <x v="0"/>
    <x v="0"/>
    <x v="0"/>
    <x v="0"/>
    <x v="0"/>
    <x v="0"/>
    <x v="0"/>
    <x v="0"/>
    <x v="0"/>
    <x v="0"/>
    <x v="0"/>
    <x v="0"/>
    <x v="0"/>
    <x v="0"/>
    <x v="0"/>
    <x v="0"/>
    <x v="3"/>
    <x v="5"/>
    <x v="4"/>
    <x v="1"/>
    <x v="4"/>
    <x v="0"/>
    <x v="5"/>
    <x v="0"/>
    <x v="0"/>
  </r>
  <r>
    <x v="1"/>
    <s v="Kommunal"/>
    <x v="1"/>
    <x v="0"/>
    <x v="2"/>
    <x v="3"/>
    <x v="0"/>
    <x v="0"/>
    <x v="1"/>
    <x v="0"/>
    <x v="1"/>
    <x v="1"/>
    <x v="0"/>
    <x v="2"/>
    <x v="0"/>
    <x v="2"/>
    <x v="0"/>
    <x v="0"/>
    <x v="0"/>
    <x v="1"/>
    <x v="0"/>
    <x v="3"/>
    <x v="1"/>
    <x v="1"/>
    <x v="2"/>
    <x v="3"/>
    <x v="0"/>
    <x v="0"/>
    <x v="0"/>
    <x v="2"/>
    <x v="1"/>
    <x v="0"/>
    <x v="0"/>
    <x v="0"/>
    <x v="0"/>
    <x v="0"/>
    <x v="0"/>
    <x v="0"/>
    <x v="0"/>
    <x v="0"/>
    <x v="0"/>
    <x v="0"/>
    <x v="0"/>
    <x v="0"/>
    <x v="0"/>
    <x v="0"/>
    <x v="0"/>
    <x v="0"/>
    <x v="1"/>
    <x v="1"/>
    <x v="3"/>
    <x v="0"/>
    <x v="4"/>
    <x v="0"/>
    <x v="0"/>
    <x v="0"/>
    <x v="1"/>
  </r>
  <r>
    <x v="1"/>
    <s v="Kommunal"/>
    <x v="1"/>
    <x v="0"/>
    <x v="0"/>
    <x v="0"/>
    <x v="3"/>
    <x v="3"/>
    <x v="0"/>
    <x v="0"/>
    <x v="1"/>
    <x v="0"/>
    <x v="3"/>
    <x v="0"/>
    <x v="0"/>
    <x v="0"/>
    <x v="1"/>
    <x v="0"/>
    <x v="0"/>
    <x v="1"/>
    <x v="3"/>
    <x v="0"/>
    <x v="1"/>
    <x v="1"/>
    <x v="2"/>
    <x v="3"/>
    <x v="0"/>
    <x v="0"/>
    <x v="3"/>
    <x v="2"/>
    <x v="1"/>
    <x v="0"/>
    <x v="0"/>
    <x v="0"/>
    <x v="0"/>
    <x v="0"/>
    <x v="0"/>
    <x v="0"/>
    <x v="0"/>
    <x v="0"/>
    <x v="0"/>
    <x v="0"/>
    <x v="0"/>
    <x v="0"/>
    <x v="0"/>
    <x v="0"/>
    <x v="0"/>
    <x v="0"/>
    <x v="0"/>
    <x v="1"/>
    <x v="3"/>
    <x v="3"/>
    <x v="0"/>
    <x v="3"/>
    <x v="5"/>
    <x v="1"/>
    <x v="0"/>
  </r>
  <r>
    <x v="1"/>
    <s v="Kommunal"/>
    <x v="1"/>
    <x v="0"/>
    <x v="2"/>
    <x v="0"/>
    <x v="1"/>
    <x v="3"/>
    <x v="0"/>
    <x v="0"/>
    <x v="1"/>
    <x v="1"/>
    <x v="3"/>
    <x v="0"/>
    <x v="0"/>
    <x v="0"/>
    <x v="1"/>
    <x v="0"/>
    <x v="0"/>
    <x v="1"/>
    <x v="3"/>
    <x v="1"/>
    <x v="0"/>
    <x v="1"/>
    <x v="2"/>
    <x v="0"/>
    <x v="0"/>
    <x v="2"/>
    <x v="0"/>
    <x v="2"/>
    <x v="1"/>
    <x v="0"/>
    <x v="0"/>
    <x v="0"/>
    <x v="0"/>
    <x v="0"/>
    <x v="0"/>
    <x v="0"/>
    <x v="0"/>
    <x v="0"/>
    <x v="0"/>
    <x v="0"/>
    <x v="0"/>
    <x v="0"/>
    <x v="0"/>
    <x v="0"/>
    <x v="0"/>
    <x v="1"/>
    <x v="0"/>
    <x v="1"/>
    <x v="3"/>
    <x v="3"/>
    <x v="2"/>
    <x v="3"/>
    <x v="5"/>
    <x v="3"/>
    <x v="1"/>
  </r>
  <r>
    <x v="1"/>
    <s v="Kommunal"/>
    <x v="1"/>
    <x v="2"/>
    <x v="2"/>
    <x v="0"/>
    <x v="1"/>
    <x v="3"/>
    <x v="0"/>
    <x v="0"/>
    <x v="1"/>
    <x v="1"/>
    <x v="3"/>
    <x v="0"/>
    <x v="0"/>
    <x v="0"/>
    <x v="1"/>
    <x v="0"/>
    <x v="1"/>
    <x v="1"/>
    <x v="3"/>
    <x v="1"/>
    <x v="0"/>
    <x v="1"/>
    <x v="2"/>
    <x v="0"/>
    <x v="0"/>
    <x v="0"/>
    <x v="3"/>
    <x v="2"/>
    <x v="1"/>
    <x v="0"/>
    <x v="0"/>
    <x v="0"/>
    <x v="0"/>
    <x v="0"/>
    <x v="0"/>
    <x v="0"/>
    <x v="0"/>
    <x v="0"/>
    <x v="0"/>
    <x v="0"/>
    <x v="0"/>
    <x v="0"/>
    <x v="0"/>
    <x v="0"/>
    <x v="0"/>
    <x v="1"/>
    <x v="0"/>
    <x v="1"/>
    <x v="3"/>
    <x v="3"/>
    <x v="2"/>
    <x v="3"/>
    <x v="3"/>
    <x v="3"/>
    <x v="1"/>
  </r>
  <r>
    <x v="1"/>
    <s v="Kommunal"/>
    <x v="1"/>
    <x v="2"/>
    <x v="0"/>
    <x v="0"/>
    <x v="3"/>
    <x v="0"/>
    <x v="0"/>
    <x v="0"/>
    <x v="0"/>
    <x v="1"/>
    <x v="0"/>
    <x v="1"/>
    <x v="1"/>
    <x v="1"/>
    <x v="0"/>
    <x v="0"/>
    <x v="1"/>
    <x v="1"/>
    <x v="1"/>
    <x v="0"/>
    <x v="0"/>
    <x v="1"/>
    <x v="2"/>
    <x v="0"/>
    <x v="0"/>
    <x v="3"/>
    <x v="0"/>
    <x v="2"/>
    <x v="0"/>
    <x v="0"/>
    <x v="0"/>
    <x v="0"/>
    <x v="0"/>
    <x v="0"/>
    <x v="0"/>
    <x v="0"/>
    <x v="0"/>
    <x v="0"/>
    <x v="0"/>
    <x v="0"/>
    <x v="0"/>
    <x v="0"/>
    <x v="0"/>
    <x v="0"/>
    <x v="0"/>
    <x v="0"/>
    <x v="0"/>
    <x v="1"/>
    <x v="1"/>
    <x v="0"/>
    <x v="0"/>
    <x v="0"/>
    <x v="0"/>
    <x v="5"/>
    <x v="1"/>
  </r>
  <r>
    <x v="1"/>
    <s v="Kommunal"/>
    <x v="1"/>
    <x v="1"/>
    <x v="3"/>
    <x v="3"/>
    <x v="3"/>
    <x v="3"/>
    <x v="0"/>
    <x v="3"/>
    <x v="3"/>
    <x v="3"/>
    <x v="3"/>
    <x v="3"/>
    <x v="0"/>
    <x v="3"/>
    <x v="3"/>
    <x v="0"/>
    <x v="1"/>
    <x v="3"/>
    <x v="1"/>
    <x v="1"/>
    <x v="1"/>
    <x v="3"/>
    <x v="2"/>
    <x v="2"/>
    <x v="0"/>
    <x v="2"/>
    <x v="3"/>
    <x v="2"/>
    <x v="0"/>
    <x v="0"/>
    <x v="0"/>
    <x v="0"/>
    <x v="0"/>
    <x v="0"/>
    <x v="0"/>
    <x v="0"/>
    <x v="0"/>
    <x v="0"/>
    <x v="0"/>
    <x v="0"/>
    <x v="0"/>
    <x v="0"/>
    <x v="0"/>
    <x v="0"/>
    <x v="0"/>
    <x v="4"/>
    <x v="5"/>
    <x v="4"/>
    <x v="6"/>
    <x v="5"/>
    <x v="5"/>
    <x v="3"/>
    <x v="4"/>
    <x v="1"/>
    <x v="3"/>
  </r>
  <r>
    <x v="1"/>
    <s v="Kommunal"/>
    <x v="1"/>
    <x v="2"/>
    <x v="1"/>
    <x v="1"/>
    <x v="2"/>
    <x v="1"/>
    <x v="2"/>
    <x v="1"/>
    <x v="2"/>
    <x v="2"/>
    <x v="1"/>
    <x v="1"/>
    <x v="2"/>
    <x v="2"/>
    <x v="2"/>
    <x v="1"/>
    <x v="2"/>
    <x v="2"/>
    <x v="2"/>
    <x v="2"/>
    <x v="2"/>
    <x v="2"/>
    <x v="1"/>
    <x v="1"/>
    <x v="0"/>
    <x v="1"/>
    <x v="1"/>
    <x v="2"/>
    <x v="2"/>
    <x v="0"/>
    <x v="0"/>
    <x v="0"/>
    <x v="0"/>
    <x v="0"/>
    <x v="0"/>
    <x v="0"/>
    <x v="0"/>
    <x v="0"/>
    <x v="0"/>
    <x v="0"/>
    <x v="0"/>
    <x v="0"/>
    <x v="0"/>
    <x v="0"/>
    <x v="0"/>
    <x v="2"/>
    <x v="2"/>
    <x v="2"/>
    <x v="2"/>
    <x v="2"/>
    <x v="1"/>
    <x v="1"/>
    <x v="2"/>
    <x v="2"/>
    <x v="2"/>
  </r>
  <r>
    <x v="1"/>
    <s v="Kommunal"/>
    <x v="1"/>
    <x v="2"/>
    <x v="2"/>
    <x v="1"/>
    <x v="2"/>
    <x v="1"/>
    <x v="2"/>
    <x v="1"/>
    <x v="1"/>
    <x v="1"/>
    <x v="3"/>
    <x v="0"/>
    <x v="2"/>
    <x v="1"/>
    <x v="0"/>
    <x v="2"/>
    <x v="1"/>
    <x v="0"/>
    <x v="2"/>
    <x v="1"/>
    <x v="3"/>
    <x v="1"/>
    <x v="1"/>
    <x v="2"/>
    <x v="0"/>
    <x v="2"/>
    <x v="0"/>
    <x v="2"/>
    <x v="0"/>
    <x v="0"/>
    <x v="0"/>
    <x v="0"/>
    <x v="0"/>
    <x v="0"/>
    <x v="0"/>
    <x v="0"/>
    <x v="0"/>
    <x v="0"/>
    <x v="0"/>
    <x v="0"/>
    <x v="0"/>
    <x v="0"/>
    <x v="0"/>
    <x v="0"/>
    <x v="0"/>
    <x v="3"/>
    <x v="2"/>
    <x v="4"/>
    <x v="1"/>
    <x v="4"/>
    <x v="2"/>
    <x v="1"/>
    <x v="3"/>
    <x v="2"/>
    <x v="1"/>
  </r>
  <r>
    <x v="1"/>
    <s v="Kommunal"/>
    <x v="1"/>
    <x v="2"/>
    <x v="0"/>
    <x v="0"/>
    <x v="0"/>
    <x v="0"/>
    <x v="3"/>
    <x v="0"/>
    <x v="1"/>
    <x v="0"/>
    <x v="0"/>
    <x v="2"/>
    <x v="0"/>
    <x v="0"/>
    <x v="1"/>
    <x v="0"/>
    <x v="0"/>
    <x v="0"/>
    <x v="2"/>
    <x v="0"/>
    <x v="0"/>
    <x v="1"/>
    <x v="0"/>
    <x v="0"/>
    <x v="0"/>
    <x v="0"/>
    <x v="0"/>
    <x v="2"/>
    <x v="1"/>
    <x v="0"/>
    <x v="0"/>
    <x v="0"/>
    <x v="0"/>
    <x v="0"/>
    <x v="0"/>
    <x v="0"/>
    <x v="0"/>
    <x v="0"/>
    <x v="0"/>
    <x v="0"/>
    <x v="0"/>
    <x v="0"/>
    <x v="0"/>
    <x v="0"/>
    <x v="0"/>
    <x v="1"/>
    <x v="3"/>
    <x v="0"/>
    <x v="3"/>
    <x v="1"/>
    <x v="0"/>
    <x v="0"/>
    <x v="0"/>
    <x v="0"/>
    <x v="0"/>
  </r>
  <r>
    <x v="1"/>
    <s v="Kommunal"/>
    <x v="1"/>
    <x v="2"/>
    <x v="2"/>
    <x v="0"/>
    <x v="0"/>
    <x v="2"/>
    <x v="3"/>
    <x v="0"/>
    <x v="1"/>
    <x v="1"/>
    <x v="0"/>
    <x v="0"/>
    <x v="0"/>
    <x v="1"/>
    <x v="1"/>
    <x v="3"/>
    <x v="1"/>
    <x v="3"/>
    <x v="1"/>
    <x v="0"/>
    <x v="0"/>
    <x v="1"/>
    <x v="2"/>
    <x v="0"/>
    <x v="0"/>
    <x v="0"/>
    <x v="3"/>
    <x v="2"/>
    <x v="1"/>
    <x v="0"/>
    <x v="0"/>
    <x v="0"/>
    <x v="0"/>
    <x v="0"/>
    <x v="0"/>
    <x v="0"/>
    <x v="0"/>
    <x v="0"/>
    <x v="0"/>
    <x v="0"/>
    <x v="0"/>
    <x v="0"/>
    <x v="0"/>
    <x v="0"/>
    <x v="0"/>
    <x v="1"/>
    <x v="3"/>
    <x v="5"/>
    <x v="1"/>
    <x v="1"/>
    <x v="2"/>
    <x v="2"/>
    <x v="3"/>
    <x v="0"/>
    <x v="1"/>
  </r>
  <r>
    <x v="1"/>
    <s v="Kommunal"/>
    <x v="1"/>
    <x v="2"/>
    <x v="2"/>
    <x v="0"/>
    <x v="0"/>
    <x v="0"/>
    <x v="0"/>
    <x v="0"/>
    <x v="1"/>
    <x v="0"/>
    <x v="0"/>
    <x v="0"/>
    <x v="0"/>
    <x v="0"/>
    <x v="1"/>
    <x v="2"/>
    <x v="1"/>
    <x v="1"/>
    <x v="1"/>
    <x v="0"/>
    <x v="1"/>
    <x v="1"/>
    <x v="2"/>
    <x v="0"/>
    <x v="0"/>
    <x v="0"/>
    <x v="2"/>
    <x v="2"/>
    <x v="1"/>
    <x v="0"/>
    <x v="0"/>
    <x v="0"/>
    <x v="0"/>
    <x v="0"/>
    <x v="0"/>
    <x v="0"/>
    <x v="0"/>
    <x v="0"/>
    <x v="0"/>
    <x v="0"/>
    <x v="0"/>
    <x v="0"/>
    <x v="0"/>
    <x v="0"/>
    <x v="0"/>
    <x v="1"/>
    <x v="0"/>
    <x v="0"/>
    <x v="4"/>
    <x v="1"/>
    <x v="2"/>
    <x v="0"/>
    <x v="0"/>
    <x v="0"/>
    <x v="0"/>
  </r>
  <r>
    <x v="1"/>
    <s v="Kommunal"/>
    <x v="1"/>
    <x v="0"/>
    <x v="2"/>
    <x v="2"/>
    <x v="3"/>
    <x v="2"/>
    <x v="0"/>
    <x v="0"/>
    <x v="1"/>
    <x v="0"/>
    <x v="0"/>
    <x v="0"/>
    <x v="0"/>
    <x v="1"/>
    <x v="1"/>
    <x v="0"/>
    <x v="1"/>
    <x v="1"/>
    <x v="1"/>
    <x v="1"/>
    <x v="0"/>
    <x v="1"/>
    <x v="2"/>
    <x v="0"/>
    <x v="0"/>
    <x v="0"/>
    <x v="0"/>
    <x v="2"/>
    <x v="1"/>
    <x v="0"/>
    <x v="0"/>
    <x v="0"/>
    <x v="0"/>
    <x v="0"/>
    <x v="0"/>
    <x v="0"/>
    <x v="0"/>
    <x v="0"/>
    <x v="0"/>
    <x v="0"/>
    <x v="0"/>
    <x v="0"/>
    <x v="0"/>
    <x v="0"/>
    <x v="0"/>
    <x v="1"/>
    <x v="0"/>
    <x v="1"/>
    <x v="1"/>
    <x v="1"/>
    <x v="0"/>
    <x v="2"/>
    <x v="1"/>
    <x v="1"/>
    <x v="0"/>
  </r>
  <r>
    <x v="1"/>
    <s v="Kommunal"/>
    <x v="4"/>
    <x v="0"/>
    <x v="2"/>
    <x v="0"/>
    <x v="0"/>
    <x v="0"/>
    <x v="3"/>
    <x v="0"/>
    <x v="1"/>
    <x v="1"/>
    <x v="0"/>
    <x v="0"/>
    <x v="0"/>
    <x v="0"/>
    <x v="0"/>
    <x v="0"/>
    <x v="1"/>
    <x v="1"/>
    <x v="1"/>
    <x v="3"/>
    <x v="0"/>
    <x v="1"/>
    <x v="2"/>
    <x v="3"/>
    <x v="0"/>
    <x v="0"/>
    <x v="0"/>
    <x v="2"/>
    <x v="1"/>
    <x v="0"/>
    <x v="0"/>
    <x v="0"/>
    <x v="0"/>
    <x v="0"/>
    <x v="0"/>
    <x v="0"/>
    <x v="0"/>
    <x v="0"/>
    <x v="0"/>
    <x v="0"/>
    <x v="0"/>
    <x v="0"/>
    <x v="0"/>
    <x v="0"/>
    <x v="0"/>
    <x v="0"/>
    <x v="3"/>
    <x v="1"/>
    <x v="4"/>
    <x v="0"/>
    <x v="2"/>
    <x v="0"/>
    <x v="1"/>
    <x v="0"/>
    <x v="1"/>
  </r>
  <r>
    <x v="1"/>
    <s v="Kommunal"/>
    <x v="1"/>
    <x v="2"/>
    <x v="2"/>
    <x v="0"/>
    <x v="0"/>
    <x v="2"/>
    <x v="3"/>
    <x v="0"/>
    <x v="1"/>
    <x v="1"/>
    <x v="0"/>
    <x v="0"/>
    <x v="0"/>
    <x v="1"/>
    <x v="1"/>
    <x v="0"/>
    <x v="1"/>
    <x v="1"/>
    <x v="1"/>
    <x v="3"/>
    <x v="0"/>
    <x v="1"/>
    <x v="2"/>
    <x v="0"/>
    <x v="0"/>
    <x v="0"/>
    <x v="2"/>
    <x v="2"/>
    <x v="1"/>
    <x v="0"/>
    <x v="0"/>
    <x v="0"/>
    <x v="0"/>
    <x v="0"/>
    <x v="0"/>
    <x v="0"/>
    <x v="0"/>
    <x v="0"/>
    <x v="0"/>
    <x v="0"/>
    <x v="0"/>
    <x v="0"/>
    <x v="0"/>
    <x v="0"/>
    <x v="0"/>
    <x v="1"/>
    <x v="3"/>
    <x v="1"/>
    <x v="1"/>
    <x v="1"/>
    <x v="2"/>
    <x v="2"/>
    <x v="0"/>
    <x v="0"/>
    <x v="1"/>
  </r>
  <r>
    <x v="1"/>
    <s v="Kommunal"/>
    <x v="1"/>
    <x v="2"/>
    <x v="3"/>
    <x v="3"/>
    <x v="0"/>
    <x v="0"/>
    <x v="3"/>
    <x v="0"/>
    <x v="1"/>
    <x v="1"/>
    <x v="0"/>
    <x v="2"/>
    <x v="1"/>
    <x v="0"/>
    <x v="3"/>
    <x v="0"/>
    <x v="1"/>
    <x v="3"/>
    <x v="1"/>
    <x v="1"/>
    <x v="0"/>
    <x v="3"/>
    <x v="0"/>
    <x v="2"/>
    <x v="0"/>
    <x v="0"/>
    <x v="0"/>
    <x v="2"/>
    <x v="1"/>
    <x v="0"/>
    <x v="0"/>
    <x v="0"/>
    <x v="0"/>
    <x v="0"/>
    <x v="0"/>
    <x v="0"/>
    <x v="0"/>
    <x v="0"/>
    <x v="0"/>
    <x v="0"/>
    <x v="0"/>
    <x v="0"/>
    <x v="0"/>
    <x v="0"/>
    <x v="0"/>
    <x v="3"/>
    <x v="3"/>
    <x v="4"/>
    <x v="0"/>
    <x v="3"/>
    <x v="5"/>
    <x v="0"/>
    <x v="1"/>
    <x v="3"/>
    <x v="1"/>
  </r>
  <r>
    <x v="1"/>
    <s v="Kommunal"/>
    <x v="1"/>
    <x v="2"/>
    <x v="2"/>
    <x v="0"/>
    <x v="0"/>
    <x v="0"/>
    <x v="3"/>
    <x v="0"/>
    <x v="1"/>
    <x v="1"/>
    <x v="2"/>
    <x v="0"/>
    <x v="0"/>
    <x v="0"/>
    <x v="0"/>
    <x v="0"/>
    <x v="0"/>
    <x v="1"/>
    <x v="0"/>
    <x v="3"/>
    <x v="0"/>
    <x v="1"/>
    <x v="0"/>
    <x v="0"/>
    <x v="0"/>
    <x v="0"/>
    <x v="0"/>
    <x v="2"/>
    <x v="1"/>
    <x v="0"/>
    <x v="0"/>
    <x v="0"/>
    <x v="0"/>
    <x v="0"/>
    <x v="0"/>
    <x v="0"/>
    <x v="0"/>
    <x v="0"/>
    <x v="0"/>
    <x v="0"/>
    <x v="0"/>
    <x v="0"/>
    <x v="0"/>
    <x v="0"/>
    <x v="0"/>
    <x v="1"/>
    <x v="3"/>
    <x v="1"/>
    <x v="0"/>
    <x v="3"/>
    <x v="2"/>
    <x v="0"/>
    <x v="0"/>
    <x v="0"/>
    <x v="1"/>
  </r>
  <r>
    <x v="1"/>
    <s v="Kommunal"/>
    <x v="1"/>
    <x v="0"/>
    <x v="2"/>
    <x v="2"/>
    <x v="2"/>
    <x v="0"/>
    <x v="3"/>
    <x v="2"/>
    <x v="1"/>
    <x v="0"/>
    <x v="0"/>
    <x v="0"/>
    <x v="0"/>
    <x v="0"/>
    <x v="1"/>
    <x v="0"/>
    <x v="0"/>
    <x v="0"/>
    <x v="0"/>
    <x v="1"/>
    <x v="0"/>
    <x v="1"/>
    <x v="2"/>
    <x v="0"/>
    <x v="0"/>
    <x v="3"/>
    <x v="0"/>
    <x v="2"/>
    <x v="0"/>
    <x v="0"/>
    <x v="0"/>
    <x v="0"/>
    <x v="0"/>
    <x v="0"/>
    <x v="0"/>
    <x v="0"/>
    <x v="0"/>
    <x v="0"/>
    <x v="0"/>
    <x v="0"/>
    <x v="0"/>
    <x v="0"/>
    <x v="0"/>
    <x v="0"/>
    <x v="0"/>
    <x v="1"/>
    <x v="1"/>
    <x v="0"/>
    <x v="0"/>
    <x v="1"/>
    <x v="0"/>
    <x v="0"/>
    <x v="3"/>
    <x v="0"/>
    <x v="0"/>
  </r>
  <r>
    <x v="1"/>
    <s v="Kommunal"/>
    <x v="1"/>
    <x v="0"/>
    <x v="2"/>
    <x v="0"/>
    <x v="1"/>
    <x v="0"/>
    <x v="3"/>
    <x v="0"/>
    <x v="1"/>
    <x v="1"/>
    <x v="0"/>
    <x v="0"/>
    <x v="0"/>
    <x v="3"/>
    <x v="0"/>
    <x v="0"/>
    <x v="0"/>
    <x v="1"/>
    <x v="1"/>
    <x v="3"/>
    <x v="0"/>
    <x v="1"/>
    <x v="0"/>
    <x v="3"/>
    <x v="0"/>
    <x v="3"/>
    <x v="2"/>
    <x v="2"/>
    <x v="0"/>
    <x v="0"/>
    <x v="0"/>
    <x v="0"/>
    <x v="0"/>
    <x v="0"/>
    <x v="0"/>
    <x v="0"/>
    <x v="0"/>
    <x v="0"/>
    <x v="0"/>
    <x v="0"/>
    <x v="0"/>
    <x v="0"/>
    <x v="0"/>
    <x v="0"/>
    <x v="0"/>
    <x v="0"/>
    <x v="3"/>
    <x v="1"/>
    <x v="0"/>
    <x v="0"/>
    <x v="2"/>
    <x v="0"/>
    <x v="5"/>
    <x v="3"/>
    <x v="1"/>
  </r>
  <r>
    <x v="1"/>
    <s v="Kommunal"/>
    <x v="1"/>
    <x v="0"/>
    <x v="0"/>
    <x v="0"/>
    <x v="0"/>
    <x v="2"/>
    <x v="3"/>
    <x v="0"/>
    <x v="1"/>
    <x v="1"/>
    <x v="0"/>
    <x v="0"/>
    <x v="0"/>
    <x v="1"/>
    <x v="1"/>
    <x v="0"/>
    <x v="1"/>
    <x v="1"/>
    <x v="1"/>
    <x v="0"/>
    <x v="0"/>
    <x v="1"/>
    <x v="2"/>
    <x v="3"/>
    <x v="0"/>
    <x v="0"/>
    <x v="0"/>
    <x v="2"/>
    <x v="1"/>
    <x v="0"/>
    <x v="0"/>
    <x v="0"/>
    <x v="0"/>
    <x v="0"/>
    <x v="0"/>
    <x v="0"/>
    <x v="0"/>
    <x v="0"/>
    <x v="0"/>
    <x v="0"/>
    <x v="0"/>
    <x v="0"/>
    <x v="0"/>
    <x v="0"/>
    <x v="0"/>
    <x v="0"/>
    <x v="3"/>
    <x v="1"/>
    <x v="1"/>
    <x v="1"/>
    <x v="0"/>
    <x v="2"/>
    <x v="1"/>
    <x v="0"/>
    <x v="1"/>
  </r>
  <r>
    <x v="1"/>
    <s v="Kommunal"/>
    <x v="2"/>
    <x v="2"/>
    <x v="2"/>
    <x v="0"/>
    <x v="0"/>
    <x v="0"/>
    <x v="3"/>
    <x v="0"/>
    <x v="1"/>
    <x v="1"/>
    <x v="0"/>
    <x v="0"/>
    <x v="0"/>
    <x v="1"/>
    <x v="0"/>
    <x v="0"/>
    <x v="1"/>
    <x v="1"/>
    <x v="1"/>
    <x v="3"/>
    <x v="0"/>
    <x v="1"/>
    <x v="2"/>
    <x v="0"/>
    <x v="0"/>
    <x v="0"/>
    <x v="0"/>
    <x v="2"/>
    <x v="1"/>
    <x v="0"/>
    <x v="0"/>
    <x v="0"/>
    <x v="0"/>
    <x v="0"/>
    <x v="0"/>
    <x v="0"/>
    <x v="0"/>
    <x v="0"/>
    <x v="0"/>
    <x v="0"/>
    <x v="0"/>
    <x v="0"/>
    <x v="0"/>
    <x v="0"/>
    <x v="0"/>
    <x v="1"/>
    <x v="3"/>
    <x v="1"/>
    <x v="1"/>
    <x v="0"/>
    <x v="2"/>
    <x v="0"/>
    <x v="1"/>
    <x v="0"/>
    <x v="1"/>
  </r>
  <r>
    <x v="1"/>
    <s v="Kommunal"/>
    <x v="2"/>
    <x v="2"/>
    <x v="2"/>
    <x v="0"/>
    <x v="0"/>
    <x v="0"/>
    <x v="3"/>
    <x v="0"/>
    <x v="1"/>
    <x v="1"/>
    <x v="0"/>
    <x v="0"/>
    <x v="1"/>
    <x v="0"/>
    <x v="0"/>
    <x v="0"/>
    <x v="1"/>
    <x v="1"/>
    <x v="1"/>
    <x v="0"/>
    <x v="1"/>
    <x v="1"/>
    <x v="2"/>
    <x v="3"/>
    <x v="0"/>
    <x v="0"/>
    <x v="0"/>
    <x v="2"/>
    <x v="1"/>
    <x v="0"/>
    <x v="0"/>
    <x v="0"/>
    <x v="0"/>
    <x v="0"/>
    <x v="0"/>
    <x v="0"/>
    <x v="0"/>
    <x v="0"/>
    <x v="0"/>
    <x v="0"/>
    <x v="0"/>
    <x v="0"/>
    <x v="0"/>
    <x v="0"/>
    <x v="0"/>
    <x v="0"/>
    <x v="3"/>
    <x v="1"/>
    <x v="4"/>
    <x v="0"/>
    <x v="2"/>
    <x v="0"/>
    <x v="1"/>
    <x v="3"/>
    <x v="1"/>
  </r>
  <r>
    <x v="1"/>
    <s v="Kommunal"/>
    <x v="2"/>
    <x v="2"/>
    <x v="0"/>
    <x v="0"/>
    <x v="0"/>
    <x v="3"/>
    <x v="1"/>
    <x v="0"/>
    <x v="1"/>
    <x v="0"/>
    <x v="2"/>
    <x v="2"/>
    <x v="0"/>
    <x v="0"/>
    <x v="0"/>
    <x v="0"/>
    <x v="1"/>
    <x v="1"/>
    <x v="1"/>
    <x v="0"/>
    <x v="0"/>
    <x v="1"/>
    <x v="2"/>
    <x v="3"/>
    <x v="0"/>
    <x v="0"/>
    <x v="0"/>
    <x v="2"/>
    <x v="1"/>
    <x v="0"/>
    <x v="0"/>
    <x v="0"/>
    <x v="0"/>
    <x v="0"/>
    <x v="0"/>
    <x v="0"/>
    <x v="0"/>
    <x v="0"/>
    <x v="0"/>
    <x v="0"/>
    <x v="0"/>
    <x v="0"/>
    <x v="0"/>
    <x v="0"/>
    <x v="0"/>
    <x v="0"/>
    <x v="1"/>
    <x v="1"/>
    <x v="0"/>
    <x v="3"/>
    <x v="0"/>
    <x v="3"/>
    <x v="1"/>
    <x v="0"/>
    <x v="0"/>
  </r>
  <r>
    <x v="1"/>
    <s v="Kommunal"/>
    <x v="2"/>
    <x v="0"/>
    <x v="2"/>
    <x v="0"/>
    <x v="3"/>
    <x v="0"/>
    <x v="3"/>
    <x v="0"/>
    <x v="1"/>
    <x v="1"/>
    <x v="0"/>
    <x v="0"/>
    <x v="0"/>
    <x v="0"/>
    <x v="1"/>
    <x v="0"/>
    <x v="1"/>
    <x v="1"/>
    <x v="1"/>
    <x v="3"/>
    <x v="0"/>
    <x v="1"/>
    <x v="2"/>
    <x v="3"/>
    <x v="0"/>
    <x v="3"/>
    <x v="0"/>
    <x v="2"/>
    <x v="1"/>
    <x v="0"/>
    <x v="0"/>
    <x v="0"/>
    <x v="0"/>
    <x v="0"/>
    <x v="0"/>
    <x v="0"/>
    <x v="0"/>
    <x v="0"/>
    <x v="0"/>
    <x v="0"/>
    <x v="0"/>
    <x v="0"/>
    <x v="0"/>
    <x v="0"/>
    <x v="0"/>
    <x v="0"/>
    <x v="3"/>
    <x v="1"/>
    <x v="4"/>
    <x v="1"/>
    <x v="2"/>
    <x v="0"/>
    <x v="0"/>
    <x v="1"/>
    <x v="1"/>
  </r>
  <r>
    <x v="1"/>
    <s v="Kommunal"/>
    <x v="2"/>
    <x v="0"/>
    <x v="2"/>
    <x v="0"/>
    <x v="1"/>
    <x v="0"/>
    <x v="3"/>
    <x v="0"/>
    <x v="1"/>
    <x v="1"/>
    <x v="0"/>
    <x v="0"/>
    <x v="0"/>
    <x v="0"/>
    <x v="0"/>
    <x v="0"/>
    <x v="1"/>
    <x v="1"/>
    <x v="0"/>
    <x v="0"/>
    <x v="0"/>
    <x v="1"/>
    <x v="2"/>
    <x v="0"/>
    <x v="0"/>
    <x v="0"/>
    <x v="0"/>
    <x v="2"/>
    <x v="1"/>
    <x v="0"/>
    <x v="0"/>
    <x v="0"/>
    <x v="0"/>
    <x v="0"/>
    <x v="0"/>
    <x v="0"/>
    <x v="0"/>
    <x v="0"/>
    <x v="0"/>
    <x v="0"/>
    <x v="0"/>
    <x v="0"/>
    <x v="0"/>
    <x v="0"/>
    <x v="0"/>
    <x v="1"/>
    <x v="3"/>
    <x v="1"/>
    <x v="0"/>
    <x v="0"/>
    <x v="2"/>
    <x v="0"/>
    <x v="1"/>
    <x v="3"/>
    <x v="1"/>
  </r>
  <r>
    <x v="1"/>
    <s v="Kommunal"/>
    <x v="6"/>
    <x v="0"/>
    <x v="2"/>
    <x v="0"/>
    <x v="0"/>
    <x v="2"/>
    <x v="3"/>
    <x v="0"/>
    <x v="1"/>
    <x v="1"/>
    <x v="0"/>
    <x v="0"/>
    <x v="0"/>
    <x v="1"/>
    <x v="1"/>
    <x v="0"/>
    <x v="1"/>
    <x v="1"/>
    <x v="0"/>
    <x v="3"/>
    <x v="0"/>
    <x v="1"/>
    <x v="2"/>
    <x v="0"/>
    <x v="0"/>
    <x v="0"/>
    <x v="0"/>
    <x v="2"/>
    <x v="1"/>
    <x v="0"/>
    <x v="0"/>
    <x v="0"/>
    <x v="0"/>
    <x v="0"/>
    <x v="0"/>
    <x v="0"/>
    <x v="0"/>
    <x v="0"/>
    <x v="0"/>
    <x v="0"/>
    <x v="0"/>
    <x v="0"/>
    <x v="0"/>
    <x v="0"/>
    <x v="0"/>
    <x v="1"/>
    <x v="3"/>
    <x v="1"/>
    <x v="4"/>
    <x v="1"/>
    <x v="2"/>
    <x v="2"/>
    <x v="1"/>
    <x v="0"/>
    <x v="1"/>
  </r>
  <r>
    <x v="1"/>
    <s v="Kommunal"/>
    <x v="2"/>
    <x v="0"/>
    <x v="2"/>
    <x v="0"/>
    <x v="0"/>
    <x v="3"/>
    <x v="0"/>
    <x v="0"/>
    <x v="1"/>
    <x v="0"/>
    <x v="0"/>
    <x v="0"/>
    <x v="0"/>
    <x v="1"/>
    <x v="3"/>
    <x v="0"/>
    <x v="1"/>
    <x v="1"/>
    <x v="1"/>
    <x v="0"/>
    <x v="0"/>
    <x v="1"/>
    <x v="2"/>
    <x v="0"/>
    <x v="0"/>
    <x v="0"/>
    <x v="0"/>
    <x v="2"/>
    <x v="1"/>
    <x v="0"/>
    <x v="0"/>
    <x v="0"/>
    <x v="0"/>
    <x v="0"/>
    <x v="0"/>
    <x v="0"/>
    <x v="0"/>
    <x v="0"/>
    <x v="0"/>
    <x v="0"/>
    <x v="0"/>
    <x v="0"/>
    <x v="0"/>
    <x v="0"/>
    <x v="0"/>
    <x v="1"/>
    <x v="0"/>
    <x v="1"/>
    <x v="1"/>
    <x v="3"/>
    <x v="2"/>
    <x v="3"/>
    <x v="1"/>
    <x v="0"/>
    <x v="0"/>
  </r>
  <r>
    <x v="1"/>
    <s v="Kommunal"/>
    <x v="2"/>
    <x v="0"/>
    <x v="2"/>
    <x v="0"/>
    <x v="0"/>
    <x v="2"/>
    <x v="3"/>
    <x v="0"/>
    <x v="1"/>
    <x v="1"/>
    <x v="0"/>
    <x v="0"/>
    <x v="0"/>
    <x v="1"/>
    <x v="1"/>
    <x v="0"/>
    <x v="1"/>
    <x v="1"/>
    <x v="3"/>
    <x v="3"/>
    <x v="0"/>
    <x v="1"/>
    <x v="2"/>
    <x v="0"/>
    <x v="0"/>
    <x v="0"/>
    <x v="0"/>
    <x v="2"/>
    <x v="1"/>
    <x v="0"/>
    <x v="0"/>
    <x v="0"/>
    <x v="0"/>
    <x v="0"/>
    <x v="0"/>
    <x v="0"/>
    <x v="0"/>
    <x v="0"/>
    <x v="0"/>
    <x v="0"/>
    <x v="0"/>
    <x v="0"/>
    <x v="0"/>
    <x v="0"/>
    <x v="0"/>
    <x v="1"/>
    <x v="3"/>
    <x v="1"/>
    <x v="0"/>
    <x v="1"/>
    <x v="2"/>
    <x v="2"/>
    <x v="1"/>
    <x v="0"/>
    <x v="1"/>
  </r>
  <r>
    <x v="1"/>
    <s v="Kommunal"/>
    <x v="3"/>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0"/>
    <x v="2"/>
    <x v="0"/>
    <x v="1"/>
    <x v="2"/>
    <x v="3"/>
    <x v="0"/>
    <x v="1"/>
    <x v="0"/>
    <x v="0"/>
    <x v="0"/>
    <x v="1"/>
    <x v="1"/>
    <x v="1"/>
    <x v="3"/>
    <x v="1"/>
    <x v="1"/>
    <x v="1"/>
    <x v="3"/>
    <x v="0"/>
    <x v="0"/>
    <x v="2"/>
    <x v="0"/>
    <x v="0"/>
    <x v="0"/>
    <x v="0"/>
    <x v="2"/>
    <x v="1"/>
    <x v="0"/>
    <x v="0"/>
    <x v="0"/>
    <x v="0"/>
    <x v="0"/>
    <x v="0"/>
    <x v="0"/>
    <x v="0"/>
    <x v="0"/>
    <x v="0"/>
    <x v="0"/>
    <x v="0"/>
    <x v="0"/>
    <x v="0"/>
    <x v="0"/>
    <x v="0"/>
    <x v="1"/>
    <x v="3"/>
    <x v="4"/>
    <x v="1"/>
    <x v="1"/>
    <x v="2"/>
    <x v="2"/>
    <x v="1"/>
    <x v="1"/>
    <x v="0"/>
  </r>
  <r>
    <x v="1"/>
    <s v="Kommunal"/>
    <x v="3"/>
    <x v="2"/>
    <x v="2"/>
    <x v="0"/>
    <x v="0"/>
    <x v="2"/>
    <x v="3"/>
    <x v="0"/>
    <x v="1"/>
    <x v="1"/>
    <x v="0"/>
    <x v="0"/>
    <x v="0"/>
    <x v="1"/>
    <x v="1"/>
    <x v="0"/>
    <x v="1"/>
    <x v="1"/>
    <x v="1"/>
    <x v="0"/>
    <x v="0"/>
    <x v="1"/>
    <x v="2"/>
    <x v="0"/>
    <x v="0"/>
    <x v="0"/>
    <x v="0"/>
    <x v="2"/>
    <x v="1"/>
    <x v="0"/>
    <x v="0"/>
    <x v="0"/>
    <x v="0"/>
    <x v="0"/>
    <x v="0"/>
    <x v="0"/>
    <x v="0"/>
    <x v="0"/>
    <x v="0"/>
    <x v="0"/>
    <x v="0"/>
    <x v="0"/>
    <x v="0"/>
    <x v="0"/>
    <x v="0"/>
    <x v="1"/>
    <x v="3"/>
    <x v="1"/>
    <x v="1"/>
    <x v="1"/>
    <x v="2"/>
    <x v="2"/>
    <x v="1"/>
    <x v="0"/>
    <x v="1"/>
  </r>
  <r>
    <x v="1"/>
    <s v="Kommunal"/>
    <x v="3"/>
    <x v="2"/>
    <x v="2"/>
    <x v="0"/>
    <x v="0"/>
    <x v="2"/>
    <x v="3"/>
    <x v="0"/>
    <x v="1"/>
    <x v="1"/>
    <x v="0"/>
    <x v="0"/>
    <x v="0"/>
    <x v="1"/>
    <x v="1"/>
    <x v="0"/>
    <x v="1"/>
    <x v="1"/>
    <x v="1"/>
    <x v="3"/>
    <x v="0"/>
    <x v="1"/>
    <x v="2"/>
    <x v="3"/>
    <x v="0"/>
    <x v="0"/>
    <x v="0"/>
    <x v="2"/>
    <x v="1"/>
    <x v="0"/>
    <x v="0"/>
    <x v="0"/>
    <x v="0"/>
    <x v="0"/>
    <x v="0"/>
    <x v="0"/>
    <x v="0"/>
    <x v="0"/>
    <x v="0"/>
    <x v="0"/>
    <x v="0"/>
    <x v="0"/>
    <x v="0"/>
    <x v="0"/>
    <x v="0"/>
    <x v="0"/>
    <x v="3"/>
    <x v="1"/>
    <x v="1"/>
    <x v="1"/>
    <x v="2"/>
    <x v="2"/>
    <x v="1"/>
    <x v="0"/>
    <x v="1"/>
  </r>
  <r>
    <x v="1"/>
    <s v="Kommunal"/>
    <x v="3"/>
    <x v="0"/>
    <x v="2"/>
    <x v="0"/>
    <x v="0"/>
    <x v="2"/>
    <x v="3"/>
    <x v="0"/>
    <x v="1"/>
    <x v="0"/>
    <x v="0"/>
    <x v="0"/>
    <x v="0"/>
    <x v="1"/>
    <x v="1"/>
    <x v="0"/>
    <x v="1"/>
    <x v="1"/>
    <x v="1"/>
    <x v="3"/>
    <x v="0"/>
    <x v="1"/>
    <x v="1"/>
    <x v="0"/>
    <x v="0"/>
    <x v="0"/>
    <x v="0"/>
    <x v="2"/>
    <x v="3"/>
    <x v="0"/>
    <x v="0"/>
    <x v="0"/>
    <x v="0"/>
    <x v="0"/>
    <x v="0"/>
    <x v="0"/>
    <x v="0"/>
    <x v="0"/>
    <x v="0"/>
    <x v="0"/>
    <x v="0"/>
    <x v="0"/>
    <x v="0"/>
    <x v="0"/>
    <x v="0"/>
    <x v="1"/>
    <x v="3"/>
    <x v="1"/>
    <x v="1"/>
    <x v="1"/>
    <x v="2"/>
    <x v="2"/>
    <x v="1"/>
    <x v="0"/>
    <x v="0"/>
  </r>
  <r>
    <x v="1"/>
    <s v="Kommunal"/>
    <x v="3"/>
    <x v="2"/>
    <x v="2"/>
    <x v="0"/>
    <x v="0"/>
    <x v="2"/>
    <x v="3"/>
    <x v="0"/>
    <x v="1"/>
    <x v="1"/>
    <x v="0"/>
    <x v="0"/>
    <x v="0"/>
    <x v="1"/>
    <x v="1"/>
    <x v="3"/>
    <x v="1"/>
    <x v="3"/>
    <x v="1"/>
    <x v="3"/>
    <x v="0"/>
    <x v="1"/>
    <x v="2"/>
    <x v="0"/>
    <x v="0"/>
    <x v="0"/>
    <x v="0"/>
    <x v="2"/>
    <x v="1"/>
    <x v="0"/>
    <x v="0"/>
    <x v="0"/>
    <x v="0"/>
    <x v="0"/>
    <x v="0"/>
    <x v="0"/>
    <x v="0"/>
    <x v="0"/>
    <x v="0"/>
    <x v="0"/>
    <x v="0"/>
    <x v="0"/>
    <x v="0"/>
    <x v="0"/>
    <x v="0"/>
    <x v="1"/>
    <x v="3"/>
    <x v="5"/>
    <x v="1"/>
    <x v="1"/>
    <x v="2"/>
    <x v="2"/>
    <x v="1"/>
    <x v="0"/>
    <x v="1"/>
  </r>
  <r>
    <x v="1"/>
    <s v="Kommunal"/>
    <x v="3"/>
    <x v="2"/>
    <x v="2"/>
    <x v="0"/>
    <x v="0"/>
    <x v="2"/>
    <x v="3"/>
    <x v="0"/>
    <x v="1"/>
    <x v="1"/>
    <x v="0"/>
    <x v="0"/>
    <x v="0"/>
    <x v="1"/>
    <x v="1"/>
    <x v="0"/>
    <x v="1"/>
    <x v="1"/>
    <x v="1"/>
    <x v="0"/>
    <x v="0"/>
    <x v="1"/>
    <x v="2"/>
    <x v="0"/>
    <x v="0"/>
    <x v="0"/>
    <x v="0"/>
    <x v="2"/>
    <x v="1"/>
    <x v="0"/>
    <x v="0"/>
    <x v="0"/>
    <x v="0"/>
    <x v="0"/>
    <x v="0"/>
    <x v="0"/>
    <x v="0"/>
    <x v="0"/>
    <x v="0"/>
    <x v="0"/>
    <x v="0"/>
    <x v="0"/>
    <x v="0"/>
    <x v="0"/>
    <x v="0"/>
    <x v="1"/>
    <x v="3"/>
    <x v="1"/>
    <x v="1"/>
    <x v="1"/>
    <x v="2"/>
    <x v="2"/>
    <x v="1"/>
    <x v="0"/>
    <x v="1"/>
  </r>
  <r>
    <x v="1"/>
    <s v="Kommunal"/>
    <x v="3"/>
    <x v="0"/>
    <x v="0"/>
    <x v="2"/>
    <x v="0"/>
    <x v="2"/>
    <x v="3"/>
    <x v="0"/>
    <x v="1"/>
    <x v="1"/>
    <x v="0"/>
    <x v="0"/>
    <x v="0"/>
    <x v="1"/>
    <x v="0"/>
    <x v="0"/>
    <x v="1"/>
    <x v="1"/>
    <x v="1"/>
    <x v="0"/>
    <x v="0"/>
    <x v="1"/>
    <x v="2"/>
    <x v="3"/>
    <x v="0"/>
    <x v="0"/>
    <x v="0"/>
    <x v="2"/>
    <x v="1"/>
    <x v="0"/>
    <x v="0"/>
    <x v="0"/>
    <x v="0"/>
    <x v="0"/>
    <x v="0"/>
    <x v="0"/>
    <x v="0"/>
    <x v="0"/>
    <x v="0"/>
    <x v="0"/>
    <x v="0"/>
    <x v="0"/>
    <x v="0"/>
    <x v="0"/>
    <x v="0"/>
    <x v="0"/>
    <x v="3"/>
    <x v="1"/>
    <x v="1"/>
    <x v="0"/>
    <x v="4"/>
    <x v="2"/>
    <x v="1"/>
    <x v="0"/>
    <x v="1"/>
  </r>
  <r>
    <x v="1"/>
    <s v="Kommunal"/>
    <x v="6"/>
    <x v="2"/>
    <x v="2"/>
    <x v="0"/>
    <x v="0"/>
    <x v="2"/>
    <x v="3"/>
    <x v="0"/>
    <x v="1"/>
    <x v="1"/>
    <x v="0"/>
    <x v="0"/>
    <x v="0"/>
    <x v="1"/>
    <x v="1"/>
    <x v="0"/>
    <x v="1"/>
    <x v="1"/>
    <x v="0"/>
    <x v="0"/>
    <x v="0"/>
    <x v="1"/>
    <x v="2"/>
    <x v="0"/>
    <x v="0"/>
    <x v="0"/>
    <x v="0"/>
    <x v="2"/>
    <x v="1"/>
    <x v="0"/>
    <x v="0"/>
    <x v="0"/>
    <x v="0"/>
    <x v="0"/>
    <x v="0"/>
    <x v="0"/>
    <x v="0"/>
    <x v="0"/>
    <x v="0"/>
    <x v="0"/>
    <x v="0"/>
    <x v="0"/>
    <x v="0"/>
    <x v="0"/>
    <x v="0"/>
    <x v="1"/>
    <x v="3"/>
    <x v="1"/>
    <x v="4"/>
    <x v="1"/>
    <x v="2"/>
    <x v="2"/>
    <x v="1"/>
    <x v="0"/>
    <x v="1"/>
  </r>
  <r>
    <x v="1"/>
    <s v="Kommunal"/>
    <x v="6"/>
    <x v="2"/>
    <x v="2"/>
    <x v="0"/>
    <x v="0"/>
    <x v="2"/>
    <x v="3"/>
    <x v="0"/>
    <x v="1"/>
    <x v="1"/>
    <x v="0"/>
    <x v="0"/>
    <x v="0"/>
    <x v="1"/>
    <x v="1"/>
    <x v="0"/>
    <x v="1"/>
    <x v="1"/>
    <x v="3"/>
    <x v="0"/>
    <x v="3"/>
    <x v="1"/>
    <x v="2"/>
    <x v="3"/>
    <x v="0"/>
    <x v="3"/>
    <x v="0"/>
    <x v="2"/>
    <x v="1"/>
    <x v="0"/>
    <x v="0"/>
    <x v="0"/>
    <x v="0"/>
    <x v="0"/>
    <x v="0"/>
    <x v="0"/>
    <x v="0"/>
    <x v="0"/>
    <x v="0"/>
    <x v="0"/>
    <x v="0"/>
    <x v="0"/>
    <x v="0"/>
    <x v="0"/>
    <x v="0"/>
    <x v="0"/>
    <x v="3"/>
    <x v="1"/>
    <x v="0"/>
    <x v="1"/>
    <x v="2"/>
    <x v="2"/>
    <x v="0"/>
    <x v="0"/>
    <x v="1"/>
  </r>
  <r>
    <x v="1"/>
    <s v="Kommunal"/>
    <x v="6"/>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6"/>
    <x v="0"/>
    <x v="2"/>
    <x v="0"/>
    <x v="0"/>
    <x v="2"/>
    <x v="1"/>
    <x v="0"/>
    <x v="1"/>
    <x v="1"/>
    <x v="0"/>
    <x v="0"/>
    <x v="0"/>
    <x v="1"/>
    <x v="1"/>
    <x v="0"/>
    <x v="1"/>
    <x v="1"/>
    <x v="0"/>
    <x v="0"/>
    <x v="0"/>
    <x v="1"/>
    <x v="2"/>
    <x v="3"/>
    <x v="0"/>
    <x v="0"/>
    <x v="0"/>
    <x v="2"/>
    <x v="1"/>
    <x v="0"/>
    <x v="0"/>
    <x v="0"/>
    <x v="0"/>
    <x v="0"/>
    <x v="0"/>
    <x v="0"/>
    <x v="0"/>
    <x v="0"/>
    <x v="0"/>
    <x v="0"/>
    <x v="0"/>
    <x v="0"/>
    <x v="0"/>
    <x v="0"/>
    <x v="0"/>
    <x v="0"/>
    <x v="1"/>
    <x v="1"/>
    <x v="4"/>
    <x v="1"/>
    <x v="2"/>
    <x v="2"/>
    <x v="1"/>
    <x v="0"/>
    <x v="1"/>
  </r>
  <r>
    <x v="1"/>
    <s v="Kommunal"/>
    <x v="3"/>
    <x v="0"/>
    <x v="2"/>
    <x v="0"/>
    <x v="0"/>
    <x v="2"/>
    <x v="3"/>
    <x v="2"/>
    <x v="1"/>
    <x v="1"/>
    <x v="2"/>
    <x v="0"/>
    <x v="0"/>
    <x v="1"/>
    <x v="0"/>
    <x v="0"/>
    <x v="1"/>
    <x v="1"/>
    <x v="1"/>
    <x v="0"/>
    <x v="0"/>
    <x v="1"/>
    <x v="2"/>
    <x v="3"/>
    <x v="0"/>
    <x v="0"/>
    <x v="0"/>
    <x v="2"/>
    <x v="1"/>
    <x v="0"/>
    <x v="0"/>
    <x v="0"/>
    <x v="0"/>
    <x v="0"/>
    <x v="0"/>
    <x v="0"/>
    <x v="0"/>
    <x v="0"/>
    <x v="0"/>
    <x v="0"/>
    <x v="0"/>
    <x v="0"/>
    <x v="0"/>
    <x v="0"/>
    <x v="0"/>
    <x v="0"/>
    <x v="1"/>
    <x v="1"/>
    <x v="1"/>
    <x v="3"/>
    <x v="2"/>
    <x v="2"/>
    <x v="1"/>
    <x v="0"/>
    <x v="1"/>
  </r>
  <r>
    <x v="1"/>
    <s v="Kommunal"/>
    <x v="3"/>
    <x v="0"/>
    <x v="2"/>
    <x v="0"/>
    <x v="0"/>
    <x v="2"/>
    <x v="3"/>
    <x v="0"/>
    <x v="1"/>
    <x v="1"/>
    <x v="0"/>
    <x v="0"/>
    <x v="0"/>
    <x v="1"/>
    <x v="1"/>
    <x v="0"/>
    <x v="1"/>
    <x v="1"/>
    <x v="1"/>
    <x v="0"/>
    <x v="0"/>
    <x v="1"/>
    <x v="2"/>
    <x v="0"/>
    <x v="0"/>
    <x v="0"/>
    <x v="0"/>
    <x v="2"/>
    <x v="1"/>
    <x v="0"/>
    <x v="0"/>
    <x v="0"/>
    <x v="0"/>
    <x v="0"/>
    <x v="0"/>
    <x v="0"/>
    <x v="0"/>
    <x v="0"/>
    <x v="0"/>
    <x v="0"/>
    <x v="0"/>
    <x v="0"/>
    <x v="0"/>
    <x v="0"/>
    <x v="0"/>
    <x v="1"/>
    <x v="3"/>
    <x v="1"/>
    <x v="1"/>
    <x v="1"/>
    <x v="2"/>
    <x v="2"/>
    <x v="1"/>
    <x v="0"/>
    <x v="1"/>
  </r>
  <r>
    <x v="1"/>
    <s v="Kommunal"/>
    <x v="3"/>
    <x v="0"/>
    <x v="2"/>
    <x v="0"/>
    <x v="0"/>
    <x v="0"/>
    <x v="3"/>
    <x v="0"/>
    <x v="1"/>
    <x v="1"/>
    <x v="0"/>
    <x v="0"/>
    <x v="0"/>
    <x v="1"/>
    <x v="1"/>
    <x v="0"/>
    <x v="1"/>
    <x v="1"/>
    <x v="1"/>
    <x v="3"/>
    <x v="0"/>
    <x v="1"/>
    <x v="2"/>
    <x v="0"/>
    <x v="0"/>
    <x v="0"/>
    <x v="0"/>
    <x v="2"/>
    <x v="1"/>
    <x v="0"/>
    <x v="0"/>
    <x v="0"/>
    <x v="0"/>
    <x v="0"/>
    <x v="0"/>
    <x v="0"/>
    <x v="0"/>
    <x v="0"/>
    <x v="0"/>
    <x v="0"/>
    <x v="0"/>
    <x v="0"/>
    <x v="0"/>
    <x v="0"/>
    <x v="0"/>
    <x v="1"/>
    <x v="3"/>
    <x v="1"/>
    <x v="1"/>
    <x v="1"/>
    <x v="2"/>
    <x v="0"/>
    <x v="1"/>
    <x v="0"/>
    <x v="1"/>
  </r>
  <r>
    <x v="1"/>
    <s v="Kommunal"/>
    <x v="3"/>
    <x v="2"/>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0"/>
    <x v="2"/>
    <x v="0"/>
    <x v="0"/>
    <x v="2"/>
    <x v="3"/>
    <x v="0"/>
    <x v="1"/>
    <x v="1"/>
    <x v="0"/>
    <x v="0"/>
    <x v="0"/>
    <x v="1"/>
    <x v="0"/>
    <x v="0"/>
    <x v="1"/>
    <x v="1"/>
    <x v="1"/>
    <x v="3"/>
    <x v="0"/>
    <x v="1"/>
    <x v="2"/>
    <x v="0"/>
    <x v="0"/>
    <x v="0"/>
    <x v="0"/>
    <x v="2"/>
    <x v="1"/>
    <x v="0"/>
    <x v="0"/>
    <x v="0"/>
    <x v="0"/>
    <x v="0"/>
    <x v="0"/>
    <x v="0"/>
    <x v="0"/>
    <x v="0"/>
    <x v="0"/>
    <x v="0"/>
    <x v="0"/>
    <x v="0"/>
    <x v="0"/>
    <x v="0"/>
    <x v="0"/>
    <x v="1"/>
    <x v="3"/>
    <x v="1"/>
    <x v="1"/>
    <x v="0"/>
    <x v="2"/>
    <x v="2"/>
    <x v="1"/>
    <x v="0"/>
    <x v="1"/>
  </r>
  <r>
    <x v="1"/>
    <s v="Kommunal"/>
    <x v="3"/>
    <x v="0"/>
    <x v="0"/>
    <x v="0"/>
    <x v="0"/>
    <x v="0"/>
    <x v="3"/>
    <x v="2"/>
    <x v="1"/>
    <x v="0"/>
    <x v="0"/>
    <x v="0"/>
    <x v="0"/>
    <x v="1"/>
    <x v="0"/>
    <x v="0"/>
    <x v="1"/>
    <x v="1"/>
    <x v="1"/>
    <x v="3"/>
    <x v="0"/>
    <x v="1"/>
    <x v="0"/>
    <x v="0"/>
    <x v="0"/>
    <x v="0"/>
    <x v="0"/>
    <x v="2"/>
    <x v="1"/>
    <x v="0"/>
    <x v="0"/>
    <x v="0"/>
    <x v="0"/>
    <x v="0"/>
    <x v="0"/>
    <x v="0"/>
    <x v="0"/>
    <x v="0"/>
    <x v="0"/>
    <x v="0"/>
    <x v="0"/>
    <x v="0"/>
    <x v="0"/>
    <x v="0"/>
    <x v="0"/>
    <x v="1"/>
    <x v="1"/>
    <x v="1"/>
    <x v="1"/>
    <x v="0"/>
    <x v="0"/>
    <x v="0"/>
    <x v="1"/>
    <x v="0"/>
    <x v="0"/>
  </r>
  <r>
    <x v="1"/>
    <s v="Kommunal"/>
    <x v="6"/>
    <x v="2"/>
    <x v="2"/>
    <x v="0"/>
    <x v="1"/>
    <x v="2"/>
    <x v="3"/>
    <x v="0"/>
    <x v="1"/>
    <x v="1"/>
    <x v="0"/>
    <x v="0"/>
    <x v="0"/>
    <x v="1"/>
    <x v="0"/>
    <x v="0"/>
    <x v="1"/>
    <x v="1"/>
    <x v="0"/>
    <x v="0"/>
    <x v="3"/>
    <x v="3"/>
    <x v="2"/>
    <x v="0"/>
    <x v="0"/>
    <x v="0"/>
    <x v="2"/>
    <x v="2"/>
    <x v="1"/>
    <x v="0"/>
    <x v="0"/>
    <x v="0"/>
    <x v="0"/>
    <x v="0"/>
    <x v="0"/>
    <x v="0"/>
    <x v="0"/>
    <x v="0"/>
    <x v="0"/>
    <x v="0"/>
    <x v="0"/>
    <x v="0"/>
    <x v="0"/>
    <x v="0"/>
    <x v="0"/>
    <x v="1"/>
    <x v="3"/>
    <x v="1"/>
    <x v="4"/>
    <x v="0"/>
    <x v="2"/>
    <x v="2"/>
    <x v="0"/>
    <x v="3"/>
    <x v="1"/>
  </r>
  <r>
    <x v="1"/>
    <s v="Kommunal"/>
    <x v="6"/>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6"/>
    <x v="2"/>
    <x v="2"/>
    <x v="0"/>
    <x v="0"/>
    <x v="2"/>
    <x v="0"/>
    <x v="0"/>
    <x v="1"/>
    <x v="1"/>
    <x v="0"/>
    <x v="0"/>
    <x v="0"/>
    <x v="1"/>
    <x v="1"/>
    <x v="0"/>
    <x v="1"/>
    <x v="1"/>
    <x v="3"/>
    <x v="3"/>
    <x v="0"/>
    <x v="3"/>
    <x v="2"/>
    <x v="0"/>
    <x v="0"/>
    <x v="0"/>
    <x v="0"/>
    <x v="2"/>
    <x v="1"/>
    <x v="0"/>
    <x v="0"/>
    <x v="0"/>
    <x v="0"/>
    <x v="0"/>
    <x v="0"/>
    <x v="0"/>
    <x v="0"/>
    <x v="0"/>
    <x v="0"/>
    <x v="0"/>
    <x v="0"/>
    <x v="0"/>
    <x v="0"/>
    <x v="0"/>
    <x v="0"/>
    <x v="1"/>
    <x v="0"/>
    <x v="1"/>
    <x v="0"/>
    <x v="1"/>
    <x v="2"/>
    <x v="2"/>
    <x v="1"/>
    <x v="0"/>
    <x v="1"/>
  </r>
  <r>
    <x v="1"/>
    <s v="Kommunal"/>
    <x v="6"/>
    <x v="2"/>
    <x v="2"/>
    <x v="0"/>
    <x v="0"/>
    <x v="2"/>
    <x v="3"/>
    <x v="0"/>
    <x v="1"/>
    <x v="1"/>
    <x v="0"/>
    <x v="0"/>
    <x v="0"/>
    <x v="1"/>
    <x v="1"/>
    <x v="0"/>
    <x v="1"/>
    <x v="1"/>
    <x v="0"/>
    <x v="3"/>
    <x v="0"/>
    <x v="1"/>
    <x v="2"/>
    <x v="0"/>
    <x v="0"/>
    <x v="0"/>
    <x v="0"/>
    <x v="2"/>
    <x v="1"/>
    <x v="0"/>
    <x v="0"/>
    <x v="0"/>
    <x v="0"/>
    <x v="0"/>
    <x v="0"/>
    <x v="0"/>
    <x v="0"/>
    <x v="0"/>
    <x v="0"/>
    <x v="0"/>
    <x v="0"/>
    <x v="0"/>
    <x v="0"/>
    <x v="0"/>
    <x v="0"/>
    <x v="1"/>
    <x v="3"/>
    <x v="1"/>
    <x v="4"/>
    <x v="1"/>
    <x v="2"/>
    <x v="2"/>
    <x v="1"/>
    <x v="0"/>
    <x v="1"/>
  </r>
  <r>
    <x v="1"/>
    <s v="Kommunal"/>
    <x v="3"/>
    <x v="0"/>
    <x v="2"/>
    <x v="0"/>
    <x v="0"/>
    <x v="0"/>
    <x v="1"/>
    <x v="0"/>
    <x v="1"/>
    <x v="1"/>
    <x v="0"/>
    <x v="0"/>
    <x v="0"/>
    <x v="1"/>
    <x v="1"/>
    <x v="0"/>
    <x v="1"/>
    <x v="1"/>
    <x v="1"/>
    <x v="3"/>
    <x v="0"/>
    <x v="1"/>
    <x v="2"/>
    <x v="0"/>
    <x v="0"/>
    <x v="0"/>
    <x v="0"/>
    <x v="2"/>
    <x v="1"/>
    <x v="0"/>
    <x v="0"/>
    <x v="0"/>
    <x v="0"/>
    <x v="0"/>
    <x v="0"/>
    <x v="0"/>
    <x v="0"/>
    <x v="0"/>
    <x v="0"/>
    <x v="0"/>
    <x v="0"/>
    <x v="0"/>
    <x v="0"/>
    <x v="0"/>
    <x v="0"/>
    <x v="1"/>
    <x v="1"/>
    <x v="1"/>
    <x v="1"/>
    <x v="1"/>
    <x v="2"/>
    <x v="0"/>
    <x v="1"/>
    <x v="0"/>
    <x v="1"/>
  </r>
  <r>
    <x v="1"/>
    <s v="Kommunal"/>
    <x v="0"/>
    <x v="0"/>
    <x v="2"/>
    <x v="0"/>
    <x v="0"/>
    <x v="2"/>
    <x v="3"/>
    <x v="0"/>
    <x v="1"/>
    <x v="1"/>
    <x v="0"/>
    <x v="0"/>
    <x v="0"/>
    <x v="1"/>
    <x v="1"/>
    <x v="0"/>
    <x v="1"/>
    <x v="0"/>
    <x v="1"/>
    <x v="3"/>
    <x v="0"/>
    <x v="1"/>
    <x v="2"/>
    <x v="3"/>
    <x v="0"/>
    <x v="3"/>
    <x v="0"/>
    <x v="2"/>
    <x v="1"/>
    <x v="0"/>
    <x v="0"/>
    <x v="0"/>
    <x v="0"/>
    <x v="0"/>
    <x v="0"/>
    <x v="0"/>
    <x v="0"/>
    <x v="0"/>
    <x v="0"/>
    <x v="0"/>
    <x v="0"/>
    <x v="0"/>
    <x v="0"/>
    <x v="0"/>
    <x v="0"/>
    <x v="0"/>
    <x v="3"/>
    <x v="0"/>
    <x v="1"/>
    <x v="1"/>
    <x v="2"/>
    <x v="2"/>
    <x v="0"/>
    <x v="0"/>
    <x v="1"/>
  </r>
  <r>
    <x v="1"/>
    <s v="Kommunal"/>
    <x v="0"/>
    <x v="1"/>
    <x v="0"/>
    <x v="3"/>
    <x v="0"/>
    <x v="3"/>
    <x v="3"/>
    <x v="2"/>
    <x v="1"/>
    <x v="1"/>
    <x v="2"/>
    <x v="0"/>
    <x v="0"/>
    <x v="1"/>
    <x v="1"/>
    <x v="3"/>
    <x v="3"/>
    <x v="3"/>
    <x v="1"/>
    <x v="3"/>
    <x v="0"/>
    <x v="1"/>
    <x v="2"/>
    <x v="0"/>
    <x v="0"/>
    <x v="0"/>
    <x v="0"/>
    <x v="2"/>
    <x v="3"/>
    <x v="0"/>
    <x v="0"/>
    <x v="0"/>
    <x v="0"/>
    <x v="0"/>
    <x v="0"/>
    <x v="0"/>
    <x v="0"/>
    <x v="0"/>
    <x v="0"/>
    <x v="0"/>
    <x v="0"/>
    <x v="0"/>
    <x v="0"/>
    <x v="0"/>
    <x v="0"/>
    <x v="1"/>
    <x v="1"/>
    <x v="5"/>
    <x v="1"/>
    <x v="0"/>
    <x v="3"/>
    <x v="3"/>
    <x v="3"/>
    <x v="0"/>
    <x v="1"/>
  </r>
  <r>
    <x v="1"/>
    <s v="Kommunal"/>
    <x v="0"/>
    <x v="2"/>
    <x v="2"/>
    <x v="0"/>
    <x v="0"/>
    <x v="0"/>
    <x v="3"/>
    <x v="0"/>
    <x v="0"/>
    <x v="1"/>
    <x v="0"/>
    <x v="0"/>
    <x v="0"/>
    <x v="1"/>
    <x v="1"/>
    <x v="0"/>
    <x v="1"/>
    <x v="1"/>
    <x v="1"/>
    <x v="3"/>
    <x v="1"/>
    <x v="1"/>
    <x v="2"/>
    <x v="0"/>
    <x v="0"/>
    <x v="0"/>
    <x v="3"/>
    <x v="2"/>
    <x v="1"/>
    <x v="0"/>
    <x v="0"/>
    <x v="0"/>
    <x v="0"/>
    <x v="0"/>
    <x v="0"/>
    <x v="0"/>
    <x v="0"/>
    <x v="0"/>
    <x v="0"/>
    <x v="0"/>
    <x v="0"/>
    <x v="0"/>
    <x v="0"/>
    <x v="0"/>
    <x v="0"/>
    <x v="0"/>
    <x v="3"/>
    <x v="1"/>
    <x v="1"/>
    <x v="1"/>
    <x v="2"/>
    <x v="0"/>
    <x v="3"/>
    <x v="0"/>
    <x v="1"/>
  </r>
  <r>
    <x v="1"/>
    <s v="Kommunal"/>
    <x v="0"/>
    <x v="0"/>
    <x v="2"/>
    <x v="0"/>
    <x v="1"/>
    <x v="2"/>
    <x v="1"/>
    <x v="0"/>
    <x v="1"/>
    <x v="1"/>
    <x v="0"/>
    <x v="0"/>
    <x v="0"/>
    <x v="1"/>
    <x v="1"/>
    <x v="0"/>
    <x v="1"/>
    <x v="1"/>
    <x v="1"/>
    <x v="0"/>
    <x v="0"/>
    <x v="1"/>
    <x v="2"/>
    <x v="0"/>
    <x v="0"/>
    <x v="0"/>
    <x v="0"/>
    <x v="2"/>
    <x v="1"/>
    <x v="0"/>
    <x v="0"/>
    <x v="0"/>
    <x v="0"/>
    <x v="0"/>
    <x v="0"/>
    <x v="0"/>
    <x v="0"/>
    <x v="0"/>
    <x v="0"/>
    <x v="0"/>
    <x v="0"/>
    <x v="0"/>
    <x v="0"/>
    <x v="0"/>
    <x v="0"/>
    <x v="1"/>
    <x v="1"/>
    <x v="1"/>
    <x v="1"/>
    <x v="1"/>
    <x v="2"/>
    <x v="2"/>
    <x v="1"/>
    <x v="3"/>
    <x v="1"/>
  </r>
  <r>
    <x v="1"/>
    <s v="Kommunal"/>
    <x v="0"/>
    <x v="0"/>
    <x v="2"/>
    <x v="0"/>
    <x v="1"/>
    <x v="2"/>
    <x v="3"/>
    <x v="0"/>
    <x v="1"/>
    <x v="1"/>
    <x v="0"/>
    <x v="0"/>
    <x v="0"/>
    <x v="1"/>
    <x v="1"/>
    <x v="2"/>
    <x v="1"/>
    <x v="1"/>
    <x v="1"/>
    <x v="0"/>
    <x v="1"/>
    <x v="3"/>
    <x v="2"/>
    <x v="3"/>
    <x v="0"/>
    <x v="0"/>
    <x v="0"/>
    <x v="2"/>
    <x v="1"/>
    <x v="0"/>
    <x v="0"/>
    <x v="0"/>
    <x v="0"/>
    <x v="0"/>
    <x v="0"/>
    <x v="0"/>
    <x v="0"/>
    <x v="0"/>
    <x v="0"/>
    <x v="0"/>
    <x v="0"/>
    <x v="0"/>
    <x v="0"/>
    <x v="0"/>
    <x v="0"/>
    <x v="0"/>
    <x v="3"/>
    <x v="0"/>
    <x v="1"/>
    <x v="1"/>
    <x v="2"/>
    <x v="2"/>
    <x v="1"/>
    <x v="3"/>
    <x v="1"/>
  </r>
  <r>
    <x v="1"/>
    <s v="Kommunal"/>
    <x v="3"/>
    <x v="0"/>
    <x v="2"/>
    <x v="0"/>
    <x v="0"/>
    <x v="2"/>
    <x v="3"/>
    <x v="0"/>
    <x v="1"/>
    <x v="1"/>
    <x v="0"/>
    <x v="0"/>
    <x v="0"/>
    <x v="0"/>
    <x v="0"/>
    <x v="0"/>
    <x v="1"/>
    <x v="1"/>
    <x v="0"/>
    <x v="3"/>
    <x v="3"/>
    <x v="1"/>
    <x v="2"/>
    <x v="0"/>
    <x v="0"/>
    <x v="0"/>
    <x v="0"/>
    <x v="2"/>
    <x v="1"/>
    <x v="0"/>
    <x v="0"/>
    <x v="0"/>
    <x v="0"/>
    <x v="0"/>
    <x v="0"/>
    <x v="0"/>
    <x v="0"/>
    <x v="0"/>
    <x v="0"/>
    <x v="0"/>
    <x v="0"/>
    <x v="0"/>
    <x v="0"/>
    <x v="0"/>
    <x v="0"/>
    <x v="1"/>
    <x v="3"/>
    <x v="1"/>
    <x v="0"/>
    <x v="0"/>
    <x v="2"/>
    <x v="2"/>
    <x v="1"/>
    <x v="0"/>
    <x v="1"/>
  </r>
  <r>
    <x v="1"/>
    <s v="Kommunal"/>
    <x v="0"/>
    <x v="1"/>
    <x v="3"/>
    <x v="2"/>
    <x v="0"/>
    <x v="0"/>
    <x v="1"/>
    <x v="0"/>
    <x v="1"/>
    <x v="1"/>
    <x v="0"/>
    <x v="0"/>
    <x v="0"/>
    <x v="1"/>
    <x v="1"/>
    <x v="0"/>
    <x v="1"/>
    <x v="0"/>
    <x v="1"/>
    <x v="0"/>
    <x v="0"/>
    <x v="1"/>
    <x v="2"/>
    <x v="3"/>
    <x v="0"/>
    <x v="0"/>
    <x v="0"/>
    <x v="2"/>
    <x v="1"/>
    <x v="0"/>
    <x v="0"/>
    <x v="0"/>
    <x v="0"/>
    <x v="0"/>
    <x v="0"/>
    <x v="0"/>
    <x v="0"/>
    <x v="0"/>
    <x v="0"/>
    <x v="0"/>
    <x v="0"/>
    <x v="0"/>
    <x v="0"/>
    <x v="0"/>
    <x v="0"/>
    <x v="0"/>
    <x v="1"/>
    <x v="0"/>
    <x v="1"/>
    <x v="1"/>
    <x v="3"/>
    <x v="0"/>
    <x v="1"/>
    <x v="0"/>
    <x v="1"/>
  </r>
  <r>
    <x v="1"/>
    <s v="Kommunal"/>
    <x v="0"/>
    <x v="0"/>
    <x v="2"/>
    <x v="2"/>
    <x v="0"/>
    <x v="0"/>
    <x v="0"/>
    <x v="0"/>
    <x v="1"/>
    <x v="1"/>
    <x v="0"/>
    <x v="0"/>
    <x v="0"/>
    <x v="1"/>
    <x v="1"/>
    <x v="0"/>
    <x v="0"/>
    <x v="1"/>
    <x v="0"/>
    <x v="1"/>
    <x v="1"/>
    <x v="1"/>
    <x v="0"/>
    <x v="0"/>
    <x v="0"/>
    <x v="0"/>
    <x v="3"/>
    <x v="2"/>
    <x v="1"/>
    <x v="0"/>
    <x v="0"/>
    <x v="0"/>
    <x v="0"/>
    <x v="0"/>
    <x v="0"/>
    <x v="0"/>
    <x v="0"/>
    <x v="0"/>
    <x v="0"/>
    <x v="0"/>
    <x v="0"/>
    <x v="0"/>
    <x v="0"/>
    <x v="0"/>
    <x v="0"/>
    <x v="1"/>
    <x v="0"/>
    <x v="1"/>
    <x v="4"/>
    <x v="1"/>
    <x v="0"/>
    <x v="0"/>
    <x v="5"/>
    <x v="0"/>
    <x v="1"/>
  </r>
  <r>
    <x v="1"/>
    <s v="Kommunal"/>
    <x v="3"/>
    <x v="2"/>
    <x v="2"/>
    <x v="0"/>
    <x v="0"/>
    <x v="2"/>
    <x v="3"/>
    <x v="0"/>
    <x v="1"/>
    <x v="1"/>
    <x v="0"/>
    <x v="0"/>
    <x v="0"/>
    <x v="1"/>
    <x v="0"/>
    <x v="0"/>
    <x v="1"/>
    <x v="1"/>
    <x v="1"/>
    <x v="3"/>
    <x v="0"/>
    <x v="1"/>
    <x v="2"/>
    <x v="0"/>
    <x v="0"/>
    <x v="0"/>
    <x v="0"/>
    <x v="2"/>
    <x v="1"/>
    <x v="0"/>
    <x v="0"/>
    <x v="0"/>
    <x v="0"/>
    <x v="0"/>
    <x v="0"/>
    <x v="0"/>
    <x v="0"/>
    <x v="0"/>
    <x v="0"/>
    <x v="0"/>
    <x v="0"/>
    <x v="0"/>
    <x v="0"/>
    <x v="0"/>
    <x v="0"/>
    <x v="1"/>
    <x v="3"/>
    <x v="1"/>
    <x v="1"/>
    <x v="0"/>
    <x v="2"/>
    <x v="2"/>
    <x v="1"/>
    <x v="0"/>
    <x v="1"/>
  </r>
  <r>
    <x v="1"/>
    <s v="Kommunal"/>
    <x v="3"/>
    <x v="2"/>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2"/>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0"/>
    <x v="0"/>
    <x v="0"/>
    <x v="0"/>
    <x v="2"/>
    <x v="3"/>
    <x v="0"/>
    <x v="1"/>
    <x v="1"/>
    <x v="0"/>
    <x v="0"/>
    <x v="0"/>
    <x v="0"/>
    <x v="0"/>
    <x v="0"/>
    <x v="1"/>
    <x v="1"/>
    <x v="1"/>
    <x v="0"/>
    <x v="0"/>
    <x v="1"/>
    <x v="2"/>
    <x v="0"/>
    <x v="0"/>
    <x v="0"/>
    <x v="0"/>
    <x v="2"/>
    <x v="1"/>
    <x v="0"/>
    <x v="0"/>
    <x v="0"/>
    <x v="0"/>
    <x v="0"/>
    <x v="0"/>
    <x v="0"/>
    <x v="0"/>
    <x v="0"/>
    <x v="0"/>
    <x v="0"/>
    <x v="0"/>
    <x v="0"/>
    <x v="0"/>
    <x v="0"/>
    <x v="0"/>
    <x v="1"/>
    <x v="3"/>
    <x v="1"/>
    <x v="4"/>
    <x v="0"/>
    <x v="0"/>
    <x v="2"/>
    <x v="1"/>
    <x v="0"/>
    <x v="1"/>
  </r>
  <r>
    <x v="1"/>
    <s v="Kommunal"/>
    <x v="1"/>
    <x v="0"/>
    <x v="0"/>
    <x v="0"/>
    <x v="3"/>
    <x v="2"/>
    <x v="1"/>
    <x v="0"/>
    <x v="1"/>
    <x v="1"/>
    <x v="0"/>
    <x v="0"/>
    <x v="1"/>
    <x v="1"/>
    <x v="1"/>
    <x v="0"/>
    <x v="1"/>
    <x v="0"/>
    <x v="1"/>
    <x v="0"/>
    <x v="1"/>
    <x v="3"/>
    <x v="0"/>
    <x v="0"/>
    <x v="0"/>
    <x v="0"/>
    <x v="0"/>
    <x v="2"/>
    <x v="0"/>
    <x v="0"/>
    <x v="0"/>
    <x v="0"/>
    <x v="0"/>
    <x v="0"/>
    <x v="0"/>
    <x v="0"/>
    <x v="0"/>
    <x v="0"/>
    <x v="0"/>
    <x v="0"/>
    <x v="0"/>
    <x v="0"/>
    <x v="0"/>
    <x v="0"/>
    <x v="0"/>
    <x v="1"/>
    <x v="1"/>
    <x v="0"/>
    <x v="1"/>
    <x v="1"/>
    <x v="0"/>
    <x v="2"/>
    <x v="1"/>
    <x v="5"/>
    <x v="1"/>
  </r>
  <r>
    <x v="1"/>
    <s v="Kommunal"/>
    <x v="5"/>
    <x v="2"/>
    <x v="1"/>
    <x v="1"/>
    <x v="2"/>
    <x v="2"/>
    <x v="2"/>
    <x v="1"/>
    <x v="1"/>
    <x v="2"/>
    <x v="1"/>
    <x v="1"/>
    <x v="0"/>
    <x v="2"/>
    <x v="2"/>
    <x v="1"/>
    <x v="2"/>
    <x v="2"/>
    <x v="2"/>
    <x v="3"/>
    <x v="2"/>
    <x v="2"/>
    <x v="2"/>
    <x v="1"/>
    <x v="0"/>
    <x v="1"/>
    <x v="1"/>
    <x v="2"/>
    <x v="1"/>
    <x v="0"/>
    <x v="0"/>
    <x v="0"/>
    <x v="0"/>
    <x v="0"/>
    <x v="0"/>
    <x v="0"/>
    <x v="0"/>
    <x v="0"/>
    <x v="0"/>
    <x v="0"/>
    <x v="0"/>
    <x v="0"/>
    <x v="0"/>
    <x v="0"/>
    <x v="0"/>
    <x v="1"/>
    <x v="2"/>
    <x v="2"/>
    <x v="2"/>
    <x v="2"/>
    <x v="1"/>
    <x v="2"/>
    <x v="2"/>
    <x v="0"/>
    <x v="2"/>
  </r>
  <r>
    <x v="1"/>
    <s v="Kommunal"/>
    <x v="5"/>
    <x v="0"/>
    <x v="2"/>
    <x v="0"/>
    <x v="0"/>
    <x v="2"/>
    <x v="3"/>
    <x v="0"/>
    <x v="1"/>
    <x v="1"/>
    <x v="0"/>
    <x v="0"/>
    <x v="0"/>
    <x v="1"/>
    <x v="1"/>
    <x v="0"/>
    <x v="1"/>
    <x v="1"/>
    <x v="1"/>
    <x v="3"/>
    <x v="0"/>
    <x v="0"/>
    <x v="2"/>
    <x v="0"/>
    <x v="0"/>
    <x v="0"/>
    <x v="0"/>
    <x v="2"/>
    <x v="1"/>
    <x v="0"/>
    <x v="0"/>
    <x v="0"/>
    <x v="0"/>
    <x v="0"/>
    <x v="0"/>
    <x v="0"/>
    <x v="0"/>
    <x v="0"/>
    <x v="0"/>
    <x v="0"/>
    <x v="0"/>
    <x v="0"/>
    <x v="0"/>
    <x v="0"/>
    <x v="0"/>
    <x v="1"/>
    <x v="3"/>
    <x v="1"/>
    <x v="1"/>
    <x v="1"/>
    <x v="2"/>
    <x v="2"/>
    <x v="1"/>
    <x v="0"/>
    <x v="1"/>
  </r>
  <r>
    <x v="1"/>
    <s v="Kommunal"/>
    <x v="5"/>
    <x v="0"/>
    <x v="2"/>
    <x v="0"/>
    <x v="0"/>
    <x v="0"/>
    <x v="3"/>
    <x v="0"/>
    <x v="1"/>
    <x v="1"/>
    <x v="0"/>
    <x v="0"/>
    <x v="0"/>
    <x v="1"/>
    <x v="1"/>
    <x v="0"/>
    <x v="1"/>
    <x v="1"/>
    <x v="2"/>
    <x v="3"/>
    <x v="0"/>
    <x v="1"/>
    <x v="2"/>
    <x v="0"/>
    <x v="0"/>
    <x v="0"/>
    <x v="0"/>
    <x v="2"/>
    <x v="1"/>
    <x v="0"/>
    <x v="0"/>
    <x v="0"/>
    <x v="0"/>
    <x v="0"/>
    <x v="0"/>
    <x v="0"/>
    <x v="0"/>
    <x v="0"/>
    <x v="0"/>
    <x v="0"/>
    <x v="0"/>
    <x v="0"/>
    <x v="0"/>
    <x v="0"/>
    <x v="0"/>
    <x v="1"/>
    <x v="3"/>
    <x v="1"/>
    <x v="1"/>
    <x v="1"/>
    <x v="2"/>
    <x v="0"/>
    <x v="1"/>
    <x v="0"/>
    <x v="1"/>
  </r>
  <r>
    <x v="1"/>
    <s v="Kommunal"/>
    <x v="3"/>
    <x v="0"/>
    <x v="0"/>
    <x v="0"/>
    <x v="0"/>
    <x v="2"/>
    <x v="3"/>
    <x v="0"/>
    <x v="1"/>
    <x v="1"/>
    <x v="0"/>
    <x v="2"/>
    <x v="0"/>
    <x v="0"/>
    <x v="0"/>
    <x v="0"/>
    <x v="1"/>
    <x v="1"/>
    <x v="1"/>
    <x v="0"/>
    <x v="0"/>
    <x v="1"/>
    <x v="0"/>
    <x v="3"/>
    <x v="0"/>
    <x v="0"/>
    <x v="0"/>
    <x v="2"/>
    <x v="1"/>
    <x v="0"/>
    <x v="0"/>
    <x v="0"/>
    <x v="0"/>
    <x v="0"/>
    <x v="0"/>
    <x v="0"/>
    <x v="0"/>
    <x v="0"/>
    <x v="0"/>
    <x v="0"/>
    <x v="0"/>
    <x v="0"/>
    <x v="0"/>
    <x v="0"/>
    <x v="0"/>
    <x v="0"/>
    <x v="3"/>
    <x v="1"/>
    <x v="0"/>
    <x v="0"/>
    <x v="0"/>
    <x v="2"/>
    <x v="1"/>
    <x v="0"/>
    <x v="1"/>
  </r>
  <r>
    <x v="1"/>
    <s v="Kommunal"/>
    <x v="5"/>
    <x v="0"/>
    <x v="0"/>
    <x v="2"/>
    <x v="0"/>
    <x v="2"/>
    <x v="1"/>
    <x v="0"/>
    <x v="1"/>
    <x v="1"/>
    <x v="0"/>
    <x v="0"/>
    <x v="3"/>
    <x v="1"/>
    <x v="1"/>
    <x v="0"/>
    <x v="1"/>
    <x v="1"/>
    <x v="1"/>
    <x v="0"/>
    <x v="0"/>
    <x v="1"/>
    <x v="2"/>
    <x v="3"/>
    <x v="0"/>
    <x v="3"/>
    <x v="0"/>
    <x v="2"/>
    <x v="0"/>
    <x v="0"/>
    <x v="0"/>
    <x v="0"/>
    <x v="0"/>
    <x v="0"/>
    <x v="0"/>
    <x v="0"/>
    <x v="0"/>
    <x v="0"/>
    <x v="0"/>
    <x v="0"/>
    <x v="0"/>
    <x v="0"/>
    <x v="0"/>
    <x v="0"/>
    <x v="0"/>
    <x v="0"/>
    <x v="1"/>
    <x v="1"/>
    <x v="1"/>
    <x v="1"/>
    <x v="4"/>
    <x v="2"/>
    <x v="0"/>
    <x v="1"/>
    <x v="1"/>
  </r>
  <r>
    <x v="1"/>
    <s v="Kommunal"/>
    <x v="5"/>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5"/>
    <x v="0"/>
    <x v="2"/>
    <x v="3"/>
    <x v="0"/>
    <x v="0"/>
    <x v="3"/>
    <x v="0"/>
    <x v="1"/>
    <x v="1"/>
    <x v="0"/>
    <x v="2"/>
    <x v="0"/>
    <x v="1"/>
    <x v="0"/>
    <x v="0"/>
    <x v="1"/>
    <x v="1"/>
    <x v="1"/>
    <x v="3"/>
    <x v="0"/>
    <x v="1"/>
    <x v="2"/>
    <x v="0"/>
    <x v="0"/>
    <x v="0"/>
    <x v="0"/>
    <x v="2"/>
    <x v="1"/>
    <x v="0"/>
    <x v="0"/>
    <x v="0"/>
    <x v="0"/>
    <x v="0"/>
    <x v="0"/>
    <x v="0"/>
    <x v="0"/>
    <x v="0"/>
    <x v="0"/>
    <x v="0"/>
    <x v="0"/>
    <x v="0"/>
    <x v="0"/>
    <x v="0"/>
    <x v="0"/>
    <x v="1"/>
    <x v="3"/>
    <x v="1"/>
    <x v="4"/>
    <x v="0"/>
    <x v="4"/>
    <x v="0"/>
    <x v="1"/>
    <x v="0"/>
    <x v="1"/>
  </r>
  <r>
    <x v="1"/>
    <s v="Kommunal"/>
    <x v="5"/>
    <x v="0"/>
    <x v="0"/>
    <x v="2"/>
    <x v="1"/>
    <x v="0"/>
    <x v="3"/>
    <x v="2"/>
    <x v="0"/>
    <x v="0"/>
    <x v="2"/>
    <x v="2"/>
    <x v="1"/>
    <x v="0"/>
    <x v="0"/>
    <x v="2"/>
    <x v="3"/>
    <x v="0"/>
    <x v="0"/>
    <x v="3"/>
    <x v="0"/>
    <x v="0"/>
    <x v="3"/>
    <x v="2"/>
    <x v="0"/>
    <x v="2"/>
    <x v="2"/>
    <x v="2"/>
    <x v="0"/>
    <x v="0"/>
    <x v="0"/>
    <x v="0"/>
    <x v="0"/>
    <x v="0"/>
    <x v="0"/>
    <x v="0"/>
    <x v="0"/>
    <x v="0"/>
    <x v="0"/>
    <x v="0"/>
    <x v="0"/>
    <x v="0"/>
    <x v="0"/>
    <x v="0"/>
    <x v="0"/>
    <x v="5"/>
    <x v="1"/>
    <x v="4"/>
    <x v="3"/>
    <x v="3"/>
    <x v="4"/>
    <x v="0"/>
    <x v="6"/>
    <x v="1"/>
    <x v="0"/>
  </r>
  <r>
    <x v="1"/>
    <s v="Kommunal"/>
    <x v="5"/>
    <x v="2"/>
    <x v="0"/>
    <x v="2"/>
    <x v="0"/>
    <x v="0"/>
    <x v="3"/>
    <x v="2"/>
    <x v="0"/>
    <x v="1"/>
    <x v="0"/>
    <x v="3"/>
    <x v="1"/>
    <x v="0"/>
    <x v="1"/>
    <x v="2"/>
    <x v="3"/>
    <x v="0"/>
    <x v="0"/>
    <x v="0"/>
    <x v="1"/>
    <x v="1"/>
    <x v="0"/>
    <x v="3"/>
    <x v="0"/>
    <x v="3"/>
    <x v="2"/>
    <x v="2"/>
    <x v="0"/>
    <x v="0"/>
    <x v="0"/>
    <x v="0"/>
    <x v="0"/>
    <x v="0"/>
    <x v="0"/>
    <x v="0"/>
    <x v="0"/>
    <x v="0"/>
    <x v="0"/>
    <x v="0"/>
    <x v="0"/>
    <x v="0"/>
    <x v="0"/>
    <x v="0"/>
    <x v="0"/>
    <x v="3"/>
    <x v="1"/>
    <x v="4"/>
    <x v="6"/>
    <x v="1"/>
    <x v="4"/>
    <x v="0"/>
    <x v="4"/>
    <x v="3"/>
    <x v="1"/>
  </r>
  <r>
    <x v="1"/>
    <s v="Kommunal"/>
    <x v="5"/>
    <x v="0"/>
    <x v="0"/>
    <x v="0"/>
    <x v="3"/>
    <x v="3"/>
    <x v="3"/>
    <x v="3"/>
    <x v="0"/>
    <x v="0"/>
    <x v="0"/>
    <x v="0"/>
    <x v="0"/>
    <x v="1"/>
    <x v="1"/>
    <x v="0"/>
    <x v="0"/>
    <x v="1"/>
    <x v="1"/>
    <x v="0"/>
    <x v="0"/>
    <x v="1"/>
    <x v="2"/>
    <x v="0"/>
    <x v="0"/>
    <x v="0"/>
    <x v="0"/>
    <x v="2"/>
    <x v="1"/>
    <x v="0"/>
    <x v="0"/>
    <x v="0"/>
    <x v="0"/>
    <x v="0"/>
    <x v="0"/>
    <x v="0"/>
    <x v="0"/>
    <x v="0"/>
    <x v="0"/>
    <x v="0"/>
    <x v="0"/>
    <x v="0"/>
    <x v="0"/>
    <x v="0"/>
    <x v="0"/>
    <x v="0"/>
    <x v="0"/>
    <x v="1"/>
    <x v="1"/>
    <x v="1"/>
    <x v="0"/>
    <x v="3"/>
    <x v="0"/>
    <x v="1"/>
    <x v="0"/>
  </r>
  <r>
    <x v="1"/>
    <s v="Kommunal"/>
    <x v="5"/>
    <x v="2"/>
    <x v="3"/>
    <x v="2"/>
    <x v="0"/>
    <x v="2"/>
    <x v="3"/>
    <x v="0"/>
    <x v="0"/>
    <x v="1"/>
    <x v="0"/>
    <x v="2"/>
    <x v="0"/>
    <x v="0"/>
    <x v="1"/>
    <x v="0"/>
    <x v="0"/>
    <x v="1"/>
    <x v="0"/>
    <x v="0"/>
    <x v="0"/>
    <x v="1"/>
    <x v="2"/>
    <x v="3"/>
    <x v="0"/>
    <x v="2"/>
    <x v="3"/>
    <x v="2"/>
    <x v="1"/>
    <x v="0"/>
    <x v="0"/>
    <x v="0"/>
    <x v="0"/>
    <x v="0"/>
    <x v="0"/>
    <x v="0"/>
    <x v="0"/>
    <x v="0"/>
    <x v="0"/>
    <x v="0"/>
    <x v="0"/>
    <x v="0"/>
    <x v="0"/>
    <x v="0"/>
    <x v="0"/>
    <x v="3"/>
    <x v="3"/>
    <x v="1"/>
    <x v="3"/>
    <x v="1"/>
    <x v="3"/>
    <x v="2"/>
    <x v="6"/>
    <x v="0"/>
    <x v="1"/>
  </r>
  <r>
    <x v="1"/>
    <s v="Kommunal"/>
    <x v="5"/>
    <x v="0"/>
    <x v="0"/>
    <x v="0"/>
    <x v="1"/>
    <x v="0"/>
    <x v="1"/>
    <x v="0"/>
    <x v="1"/>
    <x v="1"/>
    <x v="0"/>
    <x v="0"/>
    <x v="1"/>
    <x v="1"/>
    <x v="1"/>
    <x v="0"/>
    <x v="1"/>
    <x v="1"/>
    <x v="1"/>
    <x v="0"/>
    <x v="0"/>
    <x v="1"/>
    <x v="2"/>
    <x v="0"/>
    <x v="0"/>
    <x v="0"/>
    <x v="3"/>
    <x v="2"/>
    <x v="1"/>
    <x v="0"/>
    <x v="0"/>
    <x v="0"/>
    <x v="0"/>
    <x v="0"/>
    <x v="0"/>
    <x v="0"/>
    <x v="0"/>
    <x v="0"/>
    <x v="0"/>
    <x v="0"/>
    <x v="0"/>
    <x v="0"/>
    <x v="0"/>
    <x v="0"/>
    <x v="0"/>
    <x v="1"/>
    <x v="1"/>
    <x v="1"/>
    <x v="1"/>
    <x v="1"/>
    <x v="0"/>
    <x v="0"/>
    <x v="3"/>
    <x v="1"/>
    <x v="1"/>
  </r>
  <r>
    <x v="1"/>
    <s v="Kommunal"/>
    <x v="5"/>
    <x v="0"/>
    <x v="0"/>
    <x v="0"/>
    <x v="0"/>
    <x v="3"/>
    <x v="0"/>
    <x v="3"/>
    <x v="1"/>
    <x v="1"/>
    <x v="0"/>
    <x v="3"/>
    <x v="3"/>
    <x v="3"/>
    <x v="3"/>
    <x v="0"/>
    <x v="3"/>
    <x v="3"/>
    <x v="0"/>
    <x v="3"/>
    <x v="0"/>
    <x v="1"/>
    <x v="0"/>
    <x v="3"/>
    <x v="0"/>
    <x v="0"/>
    <x v="3"/>
    <x v="2"/>
    <x v="0"/>
    <x v="0"/>
    <x v="0"/>
    <x v="0"/>
    <x v="0"/>
    <x v="0"/>
    <x v="0"/>
    <x v="0"/>
    <x v="0"/>
    <x v="0"/>
    <x v="0"/>
    <x v="0"/>
    <x v="0"/>
    <x v="0"/>
    <x v="0"/>
    <x v="0"/>
    <x v="0"/>
    <x v="0"/>
    <x v="5"/>
    <x v="4"/>
    <x v="8"/>
    <x v="3"/>
    <x v="0"/>
    <x v="3"/>
    <x v="4"/>
    <x v="1"/>
    <x v="1"/>
  </r>
  <r>
    <x v="1"/>
    <s v="Kommunal"/>
    <x v="5"/>
    <x v="0"/>
    <x v="2"/>
    <x v="2"/>
    <x v="0"/>
    <x v="3"/>
    <x v="0"/>
    <x v="2"/>
    <x v="1"/>
    <x v="0"/>
    <x v="3"/>
    <x v="0"/>
    <x v="0"/>
    <x v="1"/>
    <x v="0"/>
    <x v="0"/>
    <x v="0"/>
    <x v="1"/>
    <x v="0"/>
    <x v="3"/>
    <x v="0"/>
    <x v="1"/>
    <x v="0"/>
    <x v="0"/>
    <x v="0"/>
    <x v="0"/>
    <x v="2"/>
    <x v="2"/>
    <x v="0"/>
    <x v="0"/>
    <x v="0"/>
    <x v="0"/>
    <x v="0"/>
    <x v="0"/>
    <x v="0"/>
    <x v="0"/>
    <x v="0"/>
    <x v="0"/>
    <x v="0"/>
    <x v="0"/>
    <x v="0"/>
    <x v="0"/>
    <x v="0"/>
    <x v="0"/>
    <x v="0"/>
    <x v="1"/>
    <x v="4"/>
    <x v="1"/>
    <x v="4"/>
    <x v="4"/>
    <x v="0"/>
    <x v="3"/>
    <x v="3"/>
    <x v="0"/>
    <x v="0"/>
  </r>
  <r>
    <x v="1"/>
    <s v="Kommunal"/>
    <x v="5"/>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5"/>
    <x v="2"/>
    <x v="2"/>
    <x v="0"/>
    <x v="0"/>
    <x v="3"/>
    <x v="0"/>
    <x v="2"/>
    <x v="1"/>
    <x v="1"/>
    <x v="0"/>
    <x v="3"/>
    <x v="0"/>
    <x v="1"/>
    <x v="1"/>
    <x v="0"/>
    <x v="1"/>
    <x v="1"/>
    <x v="1"/>
    <x v="3"/>
    <x v="0"/>
    <x v="1"/>
    <x v="2"/>
    <x v="3"/>
    <x v="0"/>
    <x v="0"/>
    <x v="2"/>
    <x v="2"/>
    <x v="1"/>
    <x v="0"/>
    <x v="0"/>
    <x v="0"/>
    <x v="0"/>
    <x v="0"/>
    <x v="0"/>
    <x v="0"/>
    <x v="0"/>
    <x v="0"/>
    <x v="0"/>
    <x v="0"/>
    <x v="0"/>
    <x v="0"/>
    <x v="0"/>
    <x v="0"/>
    <x v="0"/>
    <x v="0"/>
    <x v="4"/>
    <x v="1"/>
    <x v="0"/>
    <x v="1"/>
    <x v="2"/>
    <x v="3"/>
    <x v="0"/>
    <x v="0"/>
    <x v="1"/>
  </r>
  <r>
    <x v="1"/>
    <s v="Kommunal"/>
    <x v="5"/>
    <x v="2"/>
    <x v="2"/>
    <x v="0"/>
    <x v="0"/>
    <x v="2"/>
    <x v="3"/>
    <x v="0"/>
    <x v="1"/>
    <x v="1"/>
    <x v="0"/>
    <x v="0"/>
    <x v="0"/>
    <x v="1"/>
    <x v="1"/>
    <x v="0"/>
    <x v="1"/>
    <x v="1"/>
    <x v="1"/>
    <x v="0"/>
    <x v="0"/>
    <x v="1"/>
    <x v="2"/>
    <x v="3"/>
    <x v="0"/>
    <x v="0"/>
    <x v="0"/>
    <x v="2"/>
    <x v="1"/>
    <x v="0"/>
    <x v="0"/>
    <x v="0"/>
    <x v="0"/>
    <x v="0"/>
    <x v="0"/>
    <x v="0"/>
    <x v="0"/>
    <x v="0"/>
    <x v="0"/>
    <x v="0"/>
    <x v="0"/>
    <x v="0"/>
    <x v="0"/>
    <x v="0"/>
    <x v="0"/>
    <x v="0"/>
    <x v="3"/>
    <x v="1"/>
    <x v="1"/>
    <x v="1"/>
    <x v="2"/>
    <x v="2"/>
    <x v="1"/>
    <x v="0"/>
    <x v="1"/>
  </r>
  <r>
    <x v="1"/>
    <s v="Kommunal"/>
    <x v="3"/>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0"/>
    <x v="0"/>
    <x v="3"/>
    <x v="3"/>
    <x v="2"/>
    <x v="1"/>
    <x v="3"/>
    <x v="1"/>
    <x v="1"/>
    <x v="2"/>
    <x v="0"/>
    <x v="0"/>
    <x v="1"/>
    <x v="1"/>
    <x v="0"/>
    <x v="1"/>
    <x v="1"/>
    <x v="1"/>
    <x v="3"/>
    <x v="0"/>
    <x v="1"/>
    <x v="2"/>
    <x v="0"/>
    <x v="0"/>
    <x v="0"/>
    <x v="0"/>
    <x v="2"/>
    <x v="1"/>
    <x v="0"/>
    <x v="0"/>
    <x v="0"/>
    <x v="0"/>
    <x v="0"/>
    <x v="0"/>
    <x v="0"/>
    <x v="0"/>
    <x v="0"/>
    <x v="0"/>
    <x v="0"/>
    <x v="0"/>
    <x v="0"/>
    <x v="0"/>
    <x v="0"/>
    <x v="0"/>
    <x v="1"/>
    <x v="4"/>
    <x v="1"/>
    <x v="1"/>
    <x v="0"/>
    <x v="3"/>
    <x v="2"/>
    <x v="1"/>
    <x v="1"/>
    <x v="1"/>
  </r>
  <r>
    <x v="1"/>
    <s v="Kommunal"/>
    <x v="3"/>
    <x v="0"/>
    <x v="2"/>
    <x v="0"/>
    <x v="0"/>
    <x v="2"/>
    <x v="3"/>
    <x v="0"/>
    <x v="1"/>
    <x v="1"/>
    <x v="0"/>
    <x v="0"/>
    <x v="0"/>
    <x v="1"/>
    <x v="1"/>
    <x v="0"/>
    <x v="1"/>
    <x v="1"/>
    <x v="1"/>
    <x v="3"/>
    <x v="0"/>
    <x v="1"/>
    <x v="2"/>
    <x v="0"/>
    <x v="0"/>
    <x v="0"/>
    <x v="0"/>
    <x v="2"/>
    <x v="1"/>
    <x v="0"/>
    <x v="0"/>
    <x v="0"/>
    <x v="0"/>
    <x v="0"/>
    <x v="0"/>
    <x v="0"/>
    <x v="0"/>
    <x v="0"/>
    <x v="0"/>
    <x v="0"/>
    <x v="0"/>
    <x v="0"/>
    <x v="0"/>
    <x v="0"/>
    <x v="0"/>
    <x v="1"/>
    <x v="3"/>
    <x v="1"/>
    <x v="1"/>
    <x v="1"/>
    <x v="2"/>
    <x v="2"/>
    <x v="1"/>
    <x v="0"/>
    <x v="1"/>
  </r>
  <r>
    <x v="1"/>
    <s v="Kommunal"/>
    <x v="3"/>
    <x v="0"/>
    <x v="2"/>
    <x v="0"/>
    <x v="0"/>
    <x v="2"/>
    <x v="3"/>
    <x v="0"/>
    <x v="1"/>
    <x v="1"/>
    <x v="0"/>
    <x v="0"/>
    <x v="0"/>
    <x v="1"/>
    <x v="1"/>
    <x v="0"/>
    <x v="1"/>
    <x v="1"/>
    <x v="2"/>
    <x v="3"/>
    <x v="0"/>
    <x v="1"/>
    <x v="2"/>
    <x v="0"/>
    <x v="0"/>
    <x v="0"/>
    <x v="0"/>
    <x v="2"/>
    <x v="1"/>
    <x v="0"/>
    <x v="0"/>
    <x v="0"/>
    <x v="0"/>
    <x v="0"/>
    <x v="0"/>
    <x v="0"/>
    <x v="0"/>
    <x v="0"/>
    <x v="0"/>
    <x v="0"/>
    <x v="0"/>
    <x v="0"/>
    <x v="0"/>
    <x v="0"/>
    <x v="0"/>
    <x v="1"/>
    <x v="3"/>
    <x v="1"/>
    <x v="1"/>
    <x v="1"/>
    <x v="2"/>
    <x v="2"/>
    <x v="1"/>
    <x v="0"/>
    <x v="1"/>
  </r>
  <r>
    <x v="1"/>
    <s v="Kommunal"/>
    <x v="3"/>
    <x v="0"/>
    <x v="2"/>
    <x v="0"/>
    <x v="1"/>
    <x v="2"/>
    <x v="3"/>
    <x v="0"/>
    <x v="1"/>
    <x v="1"/>
    <x v="0"/>
    <x v="0"/>
    <x v="0"/>
    <x v="1"/>
    <x v="1"/>
    <x v="0"/>
    <x v="1"/>
    <x v="1"/>
    <x v="1"/>
    <x v="3"/>
    <x v="0"/>
    <x v="1"/>
    <x v="2"/>
    <x v="0"/>
    <x v="0"/>
    <x v="0"/>
    <x v="0"/>
    <x v="2"/>
    <x v="1"/>
    <x v="0"/>
    <x v="0"/>
    <x v="0"/>
    <x v="0"/>
    <x v="0"/>
    <x v="0"/>
    <x v="0"/>
    <x v="0"/>
    <x v="0"/>
    <x v="0"/>
    <x v="0"/>
    <x v="0"/>
    <x v="0"/>
    <x v="0"/>
    <x v="0"/>
    <x v="0"/>
    <x v="1"/>
    <x v="3"/>
    <x v="1"/>
    <x v="1"/>
    <x v="1"/>
    <x v="2"/>
    <x v="2"/>
    <x v="1"/>
    <x v="3"/>
    <x v="1"/>
  </r>
  <r>
    <x v="1"/>
    <s v="Kommunal"/>
    <x v="3"/>
    <x v="2"/>
    <x v="2"/>
    <x v="2"/>
    <x v="1"/>
    <x v="2"/>
    <x v="3"/>
    <x v="0"/>
    <x v="1"/>
    <x v="1"/>
    <x v="0"/>
    <x v="0"/>
    <x v="0"/>
    <x v="1"/>
    <x v="1"/>
    <x v="0"/>
    <x v="1"/>
    <x v="1"/>
    <x v="1"/>
    <x v="0"/>
    <x v="0"/>
    <x v="1"/>
    <x v="2"/>
    <x v="0"/>
    <x v="0"/>
    <x v="0"/>
    <x v="0"/>
    <x v="2"/>
    <x v="1"/>
    <x v="0"/>
    <x v="0"/>
    <x v="0"/>
    <x v="0"/>
    <x v="0"/>
    <x v="0"/>
    <x v="0"/>
    <x v="0"/>
    <x v="0"/>
    <x v="0"/>
    <x v="0"/>
    <x v="0"/>
    <x v="0"/>
    <x v="0"/>
    <x v="0"/>
    <x v="0"/>
    <x v="1"/>
    <x v="3"/>
    <x v="1"/>
    <x v="1"/>
    <x v="1"/>
    <x v="0"/>
    <x v="2"/>
    <x v="1"/>
    <x v="3"/>
    <x v="1"/>
  </r>
  <r>
    <x v="1"/>
    <s v="Kommunal"/>
    <x v="2"/>
    <x v="0"/>
    <x v="2"/>
    <x v="0"/>
    <x v="0"/>
    <x v="0"/>
    <x v="3"/>
    <x v="0"/>
    <x v="1"/>
    <x v="1"/>
    <x v="0"/>
    <x v="0"/>
    <x v="3"/>
    <x v="1"/>
    <x v="1"/>
    <x v="0"/>
    <x v="1"/>
    <x v="1"/>
    <x v="1"/>
    <x v="0"/>
    <x v="3"/>
    <x v="1"/>
    <x v="0"/>
    <x v="0"/>
    <x v="0"/>
    <x v="0"/>
    <x v="0"/>
    <x v="2"/>
    <x v="1"/>
    <x v="0"/>
    <x v="0"/>
    <x v="0"/>
    <x v="0"/>
    <x v="0"/>
    <x v="0"/>
    <x v="0"/>
    <x v="0"/>
    <x v="0"/>
    <x v="0"/>
    <x v="0"/>
    <x v="0"/>
    <x v="0"/>
    <x v="0"/>
    <x v="0"/>
    <x v="0"/>
    <x v="1"/>
    <x v="3"/>
    <x v="1"/>
    <x v="1"/>
    <x v="1"/>
    <x v="2"/>
    <x v="0"/>
    <x v="1"/>
    <x v="1"/>
    <x v="1"/>
  </r>
  <r>
    <x v="1"/>
    <s v="Kommunal"/>
    <x v="2"/>
    <x v="0"/>
    <x v="2"/>
    <x v="0"/>
    <x v="0"/>
    <x v="2"/>
    <x v="3"/>
    <x v="0"/>
    <x v="1"/>
    <x v="1"/>
    <x v="0"/>
    <x v="0"/>
    <x v="0"/>
    <x v="1"/>
    <x v="1"/>
    <x v="0"/>
    <x v="1"/>
    <x v="1"/>
    <x v="1"/>
    <x v="3"/>
    <x v="0"/>
    <x v="3"/>
    <x v="2"/>
    <x v="0"/>
    <x v="0"/>
    <x v="0"/>
    <x v="0"/>
    <x v="2"/>
    <x v="1"/>
    <x v="0"/>
    <x v="0"/>
    <x v="0"/>
    <x v="0"/>
    <x v="0"/>
    <x v="0"/>
    <x v="0"/>
    <x v="0"/>
    <x v="0"/>
    <x v="0"/>
    <x v="0"/>
    <x v="0"/>
    <x v="0"/>
    <x v="0"/>
    <x v="0"/>
    <x v="0"/>
    <x v="1"/>
    <x v="3"/>
    <x v="1"/>
    <x v="1"/>
    <x v="1"/>
    <x v="2"/>
    <x v="2"/>
    <x v="1"/>
    <x v="0"/>
    <x v="1"/>
  </r>
  <r>
    <x v="1"/>
    <s v="Kommunal"/>
    <x v="5"/>
    <x v="2"/>
    <x v="0"/>
    <x v="2"/>
    <x v="1"/>
    <x v="2"/>
    <x v="3"/>
    <x v="2"/>
    <x v="1"/>
    <x v="1"/>
    <x v="2"/>
    <x v="2"/>
    <x v="1"/>
    <x v="0"/>
    <x v="0"/>
    <x v="0"/>
    <x v="0"/>
    <x v="0"/>
    <x v="0"/>
    <x v="0"/>
    <x v="0"/>
    <x v="1"/>
    <x v="0"/>
    <x v="3"/>
    <x v="0"/>
    <x v="0"/>
    <x v="3"/>
    <x v="2"/>
    <x v="3"/>
    <x v="0"/>
    <x v="0"/>
    <x v="0"/>
    <x v="0"/>
    <x v="0"/>
    <x v="0"/>
    <x v="0"/>
    <x v="0"/>
    <x v="0"/>
    <x v="0"/>
    <x v="0"/>
    <x v="0"/>
    <x v="0"/>
    <x v="0"/>
    <x v="0"/>
    <x v="0"/>
    <x v="0"/>
    <x v="1"/>
    <x v="0"/>
    <x v="3"/>
    <x v="3"/>
    <x v="4"/>
    <x v="2"/>
    <x v="5"/>
    <x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x v="0"/>
    <x v="0"/>
    <x v="0"/>
    <x v="0"/>
    <x v="0"/>
    <x v="0"/>
    <x v="0"/>
    <x v="0"/>
    <x v="0"/>
    <x v="0"/>
    <x v="0"/>
    <x v="0"/>
    <x v="0"/>
    <x v="0"/>
    <x v="0"/>
    <x v="0"/>
    <x v="0"/>
    <x v="0"/>
    <x v="0"/>
    <x v="0"/>
    <x v="0"/>
    <x v="0"/>
    <x v="0"/>
    <x v="0"/>
    <x v="0"/>
    <x v="0"/>
    <x v="0"/>
    <x v="0"/>
    <x v="0"/>
    <x v="0"/>
    <x v="0"/>
    <x v="0"/>
    <x v="0"/>
    <x v="0"/>
    <x v="0"/>
    <x v="0"/>
    <x v="0"/>
    <x v="0"/>
    <x v="0"/>
    <x v="0"/>
    <x v="0"/>
    <x v="0"/>
    <x v="0"/>
    <x v="0"/>
    <x v="0"/>
    <x v="0"/>
    <x v="0"/>
  </r>
  <r>
    <x v="0"/>
    <x v="0"/>
    <x v="0"/>
    <x v="0"/>
    <x v="0"/>
    <x v="0"/>
    <x v="1"/>
    <x v="0"/>
    <x v="1"/>
    <x v="0"/>
    <x v="1"/>
    <x v="1"/>
    <x v="0"/>
    <x v="0"/>
    <x v="1"/>
    <x v="1"/>
    <x v="1"/>
    <x v="0"/>
    <x v="1"/>
    <x v="1"/>
    <x v="1"/>
    <x v="1"/>
    <x v="1"/>
    <x v="1"/>
    <x v="0"/>
    <x v="0"/>
    <x v="0"/>
    <x v="0"/>
    <x v="0"/>
    <x v="1"/>
    <x v="1"/>
    <x v="0"/>
    <x v="0"/>
    <x v="0"/>
    <x v="0"/>
    <x v="0"/>
    <x v="0"/>
    <x v="0"/>
    <x v="0"/>
    <x v="0"/>
    <x v="0"/>
    <x v="0"/>
    <x v="0"/>
    <x v="0"/>
    <x v="0"/>
    <x v="0"/>
    <x v="0"/>
  </r>
  <r>
    <x v="0"/>
    <x v="0"/>
    <x v="0"/>
    <x v="0"/>
    <x v="1"/>
    <x v="1"/>
    <x v="2"/>
    <x v="1"/>
    <x v="2"/>
    <x v="1"/>
    <x v="2"/>
    <x v="2"/>
    <x v="1"/>
    <x v="1"/>
    <x v="2"/>
    <x v="2"/>
    <x v="2"/>
    <x v="1"/>
    <x v="2"/>
    <x v="2"/>
    <x v="2"/>
    <x v="2"/>
    <x v="2"/>
    <x v="2"/>
    <x v="1"/>
    <x v="1"/>
    <x v="0"/>
    <x v="1"/>
    <x v="1"/>
    <x v="2"/>
    <x v="2"/>
    <x v="0"/>
    <x v="0"/>
    <x v="0"/>
    <x v="0"/>
    <x v="0"/>
    <x v="0"/>
    <x v="0"/>
    <x v="0"/>
    <x v="0"/>
    <x v="0"/>
    <x v="0"/>
    <x v="0"/>
    <x v="0"/>
    <x v="0"/>
    <x v="0"/>
    <x v="0"/>
  </r>
  <r>
    <x v="0"/>
    <x v="0"/>
    <x v="0"/>
    <x v="0"/>
    <x v="2"/>
    <x v="0"/>
    <x v="1"/>
    <x v="2"/>
    <x v="3"/>
    <x v="2"/>
    <x v="1"/>
    <x v="0"/>
    <x v="2"/>
    <x v="0"/>
    <x v="2"/>
    <x v="2"/>
    <x v="2"/>
    <x v="1"/>
    <x v="1"/>
    <x v="2"/>
    <x v="2"/>
    <x v="3"/>
    <x v="0"/>
    <x v="1"/>
    <x v="2"/>
    <x v="1"/>
    <x v="0"/>
    <x v="1"/>
    <x v="1"/>
    <x v="2"/>
    <x v="1"/>
    <x v="0"/>
    <x v="0"/>
    <x v="0"/>
    <x v="0"/>
    <x v="0"/>
    <x v="0"/>
    <x v="0"/>
    <x v="0"/>
    <x v="0"/>
    <x v="0"/>
    <x v="0"/>
    <x v="0"/>
    <x v="0"/>
    <x v="0"/>
    <x v="0"/>
    <x v="0"/>
  </r>
  <r>
    <x v="0"/>
    <x v="0"/>
    <x v="0"/>
    <x v="0"/>
    <x v="1"/>
    <x v="1"/>
    <x v="2"/>
    <x v="1"/>
    <x v="2"/>
    <x v="1"/>
    <x v="2"/>
    <x v="2"/>
    <x v="1"/>
    <x v="1"/>
    <x v="2"/>
    <x v="2"/>
    <x v="2"/>
    <x v="1"/>
    <x v="2"/>
    <x v="2"/>
    <x v="2"/>
    <x v="3"/>
    <x v="0"/>
    <x v="1"/>
    <x v="2"/>
    <x v="1"/>
    <x v="0"/>
    <x v="1"/>
    <x v="1"/>
    <x v="2"/>
    <x v="0"/>
    <x v="0"/>
    <x v="0"/>
    <x v="0"/>
    <x v="0"/>
    <x v="0"/>
    <x v="0"/>
    <x v="0"/>
    <x v="0"/>
    <x v="0"/>
    <x v="0"/>
    <x v="0"/>
    <x v="0"/>
    <x v="0"/>
    <x v="0"/>
    <x v="0"/>
    <x v="0"/>
  </r>
  <r>
    <x v="0"/>
    <x v="0"/>
    <x v="1"/>
    <x v="1"/>
    <x v="1"/>
    <x v="1"/>
    <x v="2"/>
    <x v="1"/>
    <x v="2"/>
    <x v="1"/>
    <x v="2"/>
    <x v="2"/>
    <x v="1"/>
    <x v="1"/>
    <x v="2"/>
    <x v="2"/>
    <x v="2"/>
    <x v="1"/>
    <x v="2"/>
    <x v="2"/>
    <x v="2"/>
    <x v="2"/>
    <x v="2"/>
    <x v="2"/>
    <x v="1"/>
    <x v="1"/>
    <x v="0"/>
    <x v="1"/>
    <x v="1"/>
    <x v="2"/>
    <x v="2"/>
    <x v="0"/>
    <x v="0"/>
    <x v="0"/>
    <x v="0"/>
    <x v="0"/>
    <x v="0"/>
    <x v="0"/>
    <x v="0"/>
    <x v="0"/>
    <x v="0"/>
    <x v="0"/>
    <x v="0"/>
    <x v="0"/>
    <x v="0"/>
    <x v="0"/>
    <x v="0"/>
  </r>
  <r>
    <x v="0"/>
    <x v="0"/>
    <x v="1"/>
    <x v="0"/>
    <x v="2"/>
    <x v="0"/>
    <x v="0"/>
    <x v="2"/>
    <x v="1"/>
    <x v="0"/>
    <x v="1"/>
    <x v="1"/>
    <x v="0"/>
    <x v="0"/>
    <x v="0"/>
    <x v="0"/>
    <x v="0"/>
    <x v="0"/>
    <x v="1"/>
    <x v="1"/>
    <x v="3"/>
    <x v="0"/>
    <x v="0"/>
    <x v="0"/>
    <x v="3"/>
    <x v="0"/>
    <x v="0"/>
    <x v="0"/>
    <x v="0"/>
    <x v="3"/>
    <x v="1"/>
    <x v="0"/>
    <x v="0"/>
    <x v="0"/>
    <x v="0"/>
    <x v="0"/>
    <x v="0"/>
    <x v="0"/>
    <x v="0"/>
    <x v="0"/>
    <x v="0"/>
    <x v="0"/>
    <x v="0"/>
    <x v="0"/>
    <x v="0"/>
    <x v="0"/>
    <x v="0"/>
  </r>
  <r>
    <x v="0"/>
    <x v="0"/>
    <x v="1"/>
    <x v="2"/>
    <x v="2"/>
    <x v="0"/>
    <x v="3"/>
    <x v="1"/>
    <x v="3"/>
    <x v="0"/>
    <x v="1"/>
    <x v="1"/>
    <x v="0"/>
    <x v="0"/>
    <x v="0"/>
    <x v="0"/>
    <x v="1"/>
    <x v="0"/>
    <x v="1"/>
    <x v="1"/>
    <x v="1"/>
    <x v="3"/>
    <x v="0"/>
    <x v="0"/>
    <x v="2"/>
    <x v="0"/>
    <x v="0"/>
    <x v="2"/>
    <x v="0"/>
    <x v="0"/>
    <x v="1"/>
    <x v="0"/>
    <x v="0"/>
    <x v="0"/>
    <x v="0"/>
    <x v="0"/>
    <x v="0"/>
    <x v="0"/>
    <x v="0"/>
    <x v="0"/>
    <x v="0"/>
    <x v="0"/>
    <x v="0"/>
    <x v="0"/>
    <x v="0"/>
    <x v="0"/>
    <x v="0"/>
  </r>
  <r>
    <x v="0"/>
    <x v="0"/>
    <x v="1"/>
    <x v="0"/>
    <x v="2"/>
    <x v="0"/>
    <x v="0"/>
    <x v="0"/>
    <x v="3"/>
    <x v="2"/>
    <x v="1"/>
    <x v="0"/>
    <x v="2"/>
    <x v="0"/>
    <x v="0"/>
    <x v="0"/>
    <x v="0"/>
    <x v="0"/>
    <x v="3"/>
    <x v="0"/>
    <x v="0"/>
    <x v="3"/>
    <x v="0"/>
    <x v="0"/>
    <x v="0"/>
    <x v="2"/>
    <x v="0"/>
    <x v="3"/>
    <x v="2"/>
    <x v="0"/>
    <x v="0"/>
    <x v="0"/>
    <x v="0"/>
    <x v="0"/>
    <x v="0"/>
    <x v="0"/>
    <x v="0"/>
    <x v="0"/>
    <x v="0"/>
    <x v="0"/>
    <x v="0"/>
    <x v="0"/>
    <x v="0"/>
    <x v="0"/>
    <x v="0"/>
    <x v="0"/>
    <x v="0"/>
  </r>
  <r>
    <x v="0"/>
    <x v="0"/>
    <x v="2"/>
    <x v="2"/>
    <x v="2"/>
    <x v="2"/>
    <x v="1"/>
    <x v="2"/>
    <x v="3"/>
    <x v="2"/>
    <x v="1"/>
    <x v="1"/>
    <x v="0"/>
    <x v="0"/>
    <x v="0"/>
    <x v="1"/>
    <x v="1"/>
    <x v="0"/>
    <x v="1"/>
    <x v="1"/>
    <x v="3"/>
    <x v="3"/>
    <x v="0"/>
    <x v="1"/>
    <x v="2"/>
    <x v="0"/>
    <x v="0"/>
    <x v="3"/>
    <x v="2"/>
    <x v="3"/>
    <x v="1"/>
    <x v="0"/>
    <x v="0"/>
    <x v="0"/>
    <x v="0"/>
    <x v="0"/>
    <x v="0"/>
    <x v="0"/>
    <x v="0"/>
    <x v="0"/>
    <x v="0"/>
    <x v="0"/>
    <x v="0"/>
    <x v="0"/>
    <x v="0"/>
    <x v="0"/>
    <x v="0"/>
  </r>
  <r>
    <x v="0"/>
    <x v="0"/>
    <x v="2"/>
    <x v="0"/>
    <x v="2"/>
    <x v="0"/>
    <x v="0"/>
    <x v="2"/>
    <x v="3"/>
    <x v="0"/>
    <x v="1"/>
    <x v="1"/>
    <x v="0"/>
    <x v="0"/>
    <x v="0"/>
    <x v="1"/>
    <x v="1"/>
    <x v="0"/>
    <x v="1"/>
    <x v="1"/>
    <x v="0"/>
    <x v="3"/>
    <x v="0"/>
    <x v="1"/>
    <x v="2"/>
    <x v="0"/>
    <x v="0"/>
    <x v="3"/>
    <x v="0"/>
    <x v="3"/>
    <x v="1"/>
    <x v="0"/>
    <x v="0"/>
    <x v="0"/>
    <x v="0"/>
    <x v="0"/>
    <x v="0"/>
    <x v="0"/>
    <x v="0"/>
    <x v="0"/>
    <x v="0"/>
    <x v="0"/>
    <x v="0"/>
    <x v="0"/>
    <x v="0"/>
    <x v="0"/>
    <x v="0"/>
  </r>
  <r>
    <x v="0"/>
    <x v="0"/>
    <x v="2"/>
    <x v="0"/>
    <x v="2"/>
    <x v="0"/>
    <x v="0"/>
    <x v="2"/>
    <x v="3"/>
    <x v="0"/>
    <x v="1"/>
    <x v="1"/>
    <x v="0"/>
    <x v="0"/>
    <x v="0"/>
    <x v="1"/>
    <x v="1"/>
    <x v="0"/>
    <x v="1"/>
    <x v="1"/>
    <x v="0"/>
    <x v="3"/>
    <x v="0"/>
    <x v="1"/>
    <x v="2"/>
    <x v="0"/>
    <x v="0"/>
    <x v="2"/>
    <x v="0"/>
    <x v="3"/>
    <x v="1"/>
    <x v="0"/>
    <x v="0"/>
    <x v="0"/>
    <x v="0"/>
    <x v="0"/>
    <x v="0"/>
    <x v="0"/>
    <x v="0"/>
    <x v="0"/>
    <x v="0"/>
    <x v="0"/>
    <x v="0"/>
    <x v="0"/>
    <x v="0"/>
    <x v="0"/>
    <x v="0"/>
  </r>
  <r>
    <x v="0"/>
    <x v="0"/>
    <x v="1"/>
    <x v="0"/>
    <x v="2"/>
    <x v="0"/>
    <x v="0"/>
    <x v="2"/>
    <x v="3"/>
    <x v="0"/>
    <x v="1"/>
    <x v="1"/>
    <x v="0"/>
    <x v="0"/>
    <x v="0"/>
    <x v="1"/>
    <x v="1"/>
    <x v="0"/>
    <x v="1"/>
    <x v="1"/>
    <x v="1"/>
    <x v="3"/>
    <x v="0"/>
    <x v="1"/>
    <x v="2"/>
    <x v="0"/>
    <x v="0"/>
    <x v="0"/>
    <x v="0"/>
    <x v="3"/>
    <x v="1"/>
    <x v="0"/>
    <x v="0"/>
    <x v="0"/>
    <x v="0"/>
    <x v="0"/>
    <x v="0"/>
    <x v="0"/>
    <x v="0"/>
    <x v="0"/>
    <x v="0"/>
    <x v="0"/>
    <x v="0"/>
    <x v="0"/>
    <x v="0"/>
    <x v="0"/>
    <x v="0"/>
  </r>
  <r>
    <x v="0"/>
    <x v="0"/>
    <x v="1"/>
    <x v="2"/>
    <x v="0"/>
    <x v="0"/>
    <x v="0"/>
    <x v="2"/>
    <x v="3"/>
    <x v="0"/>
    <x v="0"/>
    <x v="1"/>
    <x v="0"/>
    <x v="2"/>
    <x v="1"/>
    <x v="0"/>
    <x v="1"/>
    <x v="0"/>
    <x v="0"/>
    <x v="1"/>
    <x v="1"/>
    <x v="0"/>
    <x v="3"/>
    <x v="0"/>
    <x v="2"/>
    <x v="0"/>
    <x v="0"/>
    <x v="0"/>
    <x v="0"/>
    <x v="3"/>
    <x v="3"/>
    <x v="0"/>
    <x v="0"/>
    <x v="0"/>
    <x v="0"/>
    <x v="0"/>
    <x v="0"/>
    <x v="0"/>
    <x v="0"/>
    <x v="0"/>
    <x v="0"/>
    <x v="0"/>
    <x v="0"/>
    <x v="0"/>
    <x v="0"/>
    <x v="0"/>
    <x v="0"/>
  </r>
  <r>
    <x v="0"/>
    <x v="0"/>
    <x v="1"/>
    <x v="0"/>
    <x v="2"/>
    <x v="0"/>
    <x v="1"/>
    <x v="0"/>
    <x v="1"/>
    <x v="0"/>
    <x v="1"/>
    <x v="0"/>
    <x v="0"/>
    <x v="0"/>
    <x v="1"/>
    <x v="1"/>
    <x v="1"/>
    <x v="2"/>
    <x v="1"/>
    <x v="1"/>
    <x v="0"/>
    <x v="3"/>
    <x v="0"/>
    <x v="0"/>
    <x v="2"/>
    <x v="3"/>
    <x v="0"/>
    <x v="0"/>
    <x v="2"/>
    <x v="3"/>
    <x v="1"/>
    <x v="0"/>
    <x v="0"/>
    <x v="0"/>
    <x v="0"/>
    <x v="0"/>
    <x v="0"/>
    <x v="0"/>
    <x v="0"/>
    <x v="0"/>
    <x v="0"/>
    <x v="0"/>
    <x v="0"/>
    <x v="0"/>
    <x v="0"/>
    <x v="0"/>
    <x v="0"/>
  </r>
  <r>
    <x v="0"/>
    <x v="0"/>
    <x v="1"/>
    <x v="2"/>
    <x v="2"/>
    <x v="0"/>
    <x v="0"/>
    <x v="3"/>
    <x v="0"/>
    <x v="0"/>
    <x v="1"/>
    <x v="0"/>
    <x v="3"/>
    <x v="0"/>
    <x v="0"/>
    <x v="0"/>
    <x v="0"/>
    <x v="2"/>
    <x v="0"/>
    <x v="3"/>
    <x v="2"/>
    <x v="2"/>
    <x v="3"/>
    <x v="2"/>
    <x v="3"/>
    <x v="1"/>
    <x v="0"/>
    <x v="1"/>
    <x v="1"/>
    <x v="3"/>
    <x v="2"/>
    <x v="0"/>
    <x v="0"/>
    <x v="0"/>
    <x v="0"/>
    <x v="0"/>
    <x v="0"/>
    <x v="0"/>
    <x v="0"/>
    <x v="0"/>
    <x v="0"/>
    <x v="0"/>
    <x v="0"/>
    <x v="0"/>
    <x v="0"/>
    <x v="0"/>
    <x v="0"/>
  </r>
  <r>
    <x v="0"/>
    <x v="0"/>
    <x v="1"/>
    <x v="0"/>
    <x v="2"/>
    <x v="0"/>
    <x v="0"/>
    <x v="2"/>
    <x v="1"/>
    <x v="0"/>
    <x v="1"/>
    <x v="1"/>
    <x v="0"/>
    <x v="0"/>
    <x v="0"/>
    <x v="1"/>
    <x v="1"/>
    <x v="3"/>
    <x v="1"/>
    <x v="1"/>
    <x v="1"/>
    <x v="3"/>
    <x v="0"/>
    <x v="1"/>
    <x v="2"/>
    <x v="0"/>
    <x v="0"/>
    <x v="0"/>
    <x v="0"/>
    <x v="3"/>
    <x v="1"/>
    <x v="0"/>
    <x v="0"/>
    <x v="0"/>
    <x v="0"/>
    <x v="0"/>
    <x v="0"/>
    <x v="0"/>
    <x v="0"/>
    <x v="0"/>
    <x v="0"/>
    <x v="0"/>
    <x v="0"/>
    <x v="0"/>
    <x v="0"/>
    <x v="0"/>
    <x v="0"/>
  </r>
  <r>
    <x v="0"/>
    <x v="0"/>
    <x v="1"/>
    <x v="2"/>
    <x v="2"/>
    <x v="0"/>
    <x v="1"/>
    <x v="0"/>
    <x v="0"/>
    <x v="0"/>
    <x v="1"/>
    <x v="1"/>
    <x v="0"/>
    <x v="0"/>
    <x v="1"/>
    <x v="1"/>
    <x v="1"/>
    <x v="0"/>
    <x v="1"/>
    <x v="1"/>
    <x v="0"/>
    <x v="3"/>
    <x v="0"/>
    <x v="0"/>
    <x v="2"/>
    <x v="0"/>
    <x v="0"/>
    <x v="0"/>
    <x v="0"/>
    <x v="1"/>
    <x v="1"/>
    <x v="0"/>
    <x v="0"/>
    <x v="0"/>
    <x v="0"/>
    <x v="0"/>
    <x v="0"/>
    <x v="0"/>
    <x v="0"/>
    <x v="0"/>
    <x v="0"/>
    <x v="0"/>
    <x v="0"/>
    <x v="0"/>
    <x v="0"/>
    <x v="0"/>
    <x v="0"/>
  </r>
  <r>
    <x v="0"/>
    <x v="0"/>
    <x v="1"/>
    <x v="1"/>
    <x v="0"/>
    <x v="3"/>
    <x v="0"/>
    <x v="2"/>
    <x v="3"/>
    <x v="0"/>
    <x v="1"/>
    <x v="1"/>
    <x v="0"/>
    <x v="0"/>
    <x v="1"/>
    <x v="1"/>
    <x v="1"/>
    <x v="0"/>
    <x v="1"/>
    <x v="1"/>
    <x v="1"/>
    <x v="0"/>
    <x v="0"/>
    <x v="1"/>
    <x v="2"/>
    <x v="0"/>
    <x v="0"/>
    <x v="2"/>
    <x v="3"/>
    <x v="3"/>
    <x v="1"/>
    <x v="0"/>
    <x v="0"/>
    <x v="0"/>
    <x v="0"/>
    <x v="0"/>
    <x v="0"/>
    <x v="0"/>
    <x v="0"/>
    <x v="0"/>
    <x v="0"/>
    <x v="0"/>
    <x v="0"/>
    <x v="0"/>
    <x v="0"/>
    <x v="0"/>
    <x v="0"/>
  </r>
  <r>
    <x v="0"/>
    <x v="0"/>
    <x v="1"/>
    <x v="2"/>
    <x v="2"/>
    <x v="0"/>
    <x v="0"/>
    <x v="0"/>
    <x v="1"/>
    <x v="2"/>
    <x v="1"/>
    <x v="0"/>
    <x v="0"/>
    <x v="3"/>
    <x v="0"/>
    <x v="1"/>
    <x v="1"/>
    <x v="3"/>
    <x v="3"/>
    <x v="3"/>
    <x v="1"/>
    <x v="3"/>
    <x v="0"/>
    <x v="0"/>
    <x v="2"/>
    <x v="0"/>
    <x v="0"/>
    <x v="0"/>
    <x v="0"/>
    <x v="3"/>
    <x v="1"/>
    <x v="0"/>
    <x v="0"/>
    <x v="0"/>
    <x v="0"/>
    <x v="0"/>
    <x v="0"/>
    <x v="0"/>
    <x v="0"/>
    <x v="0"/>
    <x v="0"/>
    <x v="0"/>
    <x v="0"/>
    <x v="0"/>
    <x v="0"/>
    <x v="0"/>
    <x v="0"/>
  </r>
  <r>
    <x v="0"/>
    <x v="0"/>
    <x v="0"/>
    <x v="0"/>
    <x v="0"/>
    <x v="2"/>
    <x v="0"/>
    <x v="3"/>
    <x v="3"/>
    <x v="0"/>
    <x v="1"/>
    <x v="3"/>
    <x v="0"/>
    <x v="0"/>
    <x v="0"/>
    <x v="1"/>
    <x v="3"/>
    <x v="0"/>
    <x v="1"/>
    <x v="1"/>
    <x v="1"/>
    <x v="3"/>
    <x v="0"/>
    <x v="1"/>
    <x v="2"/>
    <x v="0"/>
    <x v="0"/>
    <x v="0"/>
    <x v="0"/>
    <x v="3"/>
    <x v="1"/>
    <x v="0"/>
    <x v="0"/>
    <x v="0"/>
    <x v="0"/>
    <x v="0"/>
    <x v="0"/>
    <x v="0"/>
    <x v="0"/>
    <x v="0"/>
    <x v="0"/>
    <x v="0"/>
    <x v="0"/>
    <x v="0"/>
    <x v="0"/>
    <x v="0"/>
    <x v="0"/>
  </r>
  <r>
    <x v="0"/>
    <x v="0"/>
    <x v="0"/>
    <x v="2"/>
    <x v="2"/>
    <x v="0"/>
    <x v="0"/>
    <x v="2"/>
    <x v="3"/>
    <x v="0"/>
    <x v="1"/>
    <x v="1"/>
    <x v="0"/>
    <x v="0"/>
    <x v="0"/>
    <x v="1"/>
    <x v="1"/>
    <x v="0"/>
    <x v="1"/>
    <x v="1"/>
    <x v="1"/>
    <x v="2"/>
    <x v="2"/>
    <x v="2"/>
    <x v="1"/>
    <x v="1"/>
    <x v="0"/>
    <x v="1"/>
    <x v="1"/>
    <x v="2"/>
    <x v="2"/>
    <x v="0"/>
    <x v="0"/>
    <x v="0"/>
    <x v="0"/>
    <x v="0"/>
    <x v="0"/>
    <x v="0"/>
    <x v="0"/>
    <x v="0"/>
    <x v="0"/>
    <x v="0"/>
    <x v="0"/>
    <x v="0"/>
    <x v="0"/>
    <x v="0"/>
    <x v="0"/>
  </r>
  <r>
    <x v="0"/>
    <x v="0"/>
    <x v="0"/>
    <x v="0"/>
    <x v="2"/>
    <x v="0"/>
    <x v="0"/>
    <x v="2"/>
    <x v="3"/>
    <x v="0"/>
    <x v="1"/>
    <x v="1"/>
    <x v="0"/>
    <x v="0"/>
    <x v="0"/>
    <x v="3"/>
    <x v="1"/>
    <x v="0"/>
    <x v="3"/>
    <x v="1"/>
    <x v="3"/>
    <x v="1"/>
    <x v="0"/>
    <x v="0"/>
    <x v="2"/>
    <x v="2"/>
    <x v="0"/>
    <x v="3"/>
    <x v="0"/>
    <x v="3"/>
    <x v="1"/>
    <x v="0"/>
    <x v="0"/>
    <x v="0"/>
    <x v="0"/>
    <x v="0"/>
    <x v="0"/>
    <x v="0"/>
    <x v="0"/>
    <x v="0"/>
    <x v="0"/>
    <x v="0"/>
    <x v="0"/>
    <x v="0"/>
    <x v="0"/>
    <x v="0"/>
    <x v="0"/>
  </r>
  <r>
    <x v="0"/>
    <x v="0"/>
    <x v="0"/>
    <x v="0"/>
    <x v="2"/>
    <x v="0"/>
    <x v="0"/>
    <x v="2"/>
    <x v="3"/>
    <x v="0"/>
    <x v="1"/>
    <x v="1"/>
    <x v="0"/>
    <x v="0"/>
    <x v="0"/>
    <x v="1"/>
    <x v="1"/>
    <x v="0"/>
    <x v="1"/>
    <x v="1"/>
    <x v="1"/>
    <x v="3"/>
    <x v="0"/>
    <x v="1"/>
    <x v="2"/>
    <x v="0"/>
    <x v="0"/>
    <x v="0"/>
    <x v="0"/>
    <x v="3"/>
    <x v="1"/>
    <x v="0"/>
    <x v="0"/>
    <x v="0"/>
    <x v="0"/>
    <x v="0"/>
    <x v="0"/>
    <x v="0"/>
    <x v="0"/>
    <x v="0"/>
    <x v="0"/>
    <x v="0"/>
    <x v="0"/>
    <x v="0"/>
    <x v="0"/>
    <x v="0"/>
    <x v="0"/>
  </r>
  <r>
    <x v="0"/>
    <x v="0"/>
    <x v="0"/>
    <x v="0"/>
    <x v="3"/>
    <x v="3"/>
    <x v="3"/>
    <x v="0"/>
    <x v="0"/>
    <x v="2"/>
    <x v="1"/>
    <x v="3"/>
    <x v="0"/>
    <x v="0"/>
    <x v="3"/>
    <x v="1"/>
    <x v="3"/>
    <x v="0"/>
    <x v="0"/>
    <x v="1"/>
    <x v="2"/>
    <x v="0"/>
    <x v="0"/>
    <x v="3"/>
    <x v="2"/>
    <x v="0"/>
    <x v="0"/>
    <x v="2"/>
    <x v="0"/>
    <x v="1"/>
    <x v="1"/>
    <x v="0"/>
    <x v="0"/>
    <x v="0"/>
    <x v="0"/>
    <x v="0"/>
    <x v="0"/>
    <x v="0"/>
    <x v="0"/>
    <x v="0"/>
    <x v="0"/>
    <x v="0"/>
    <x v="0"/>
    <x v="0"/>
    <x v="0"/>
    <x v="0"/>
    <x v="0"/>
  </r>
  <r>
    <x v="0"/>
    <x v="0"/>
    <x v="3"/>
    <x v="2"/>
    <x v="2"/>
    <x v="0"/>
    <x v="0"/>
    <x v="2"/>
    <x v="3"/>
    <x v="0"/>
    <x v="1"/>
    <x v="1"/>
    <x v="0"/>
    <x v="0"/>
    <x v="0"/>
    <x v="1"/>
    <x v="1"/>
    <x v="0"/>
    <x v="1"/>
    <x v="1"/>
    <x v="1"/>
    <x v="3"/>
    <x v="0"/>
    <x v="1"/>
    <x v="2"/>
    <x v="0"/>
    <x v="0"/>
    <x v="0"/>
    <x v="0"/>
    <x v="3"/>
    <x v="1"/>
    <x v="0"/>
    <x v="0"/>
    <x v="0"/>
    <x v="0"/>
    <x v="0"/>
    <x v="0"/>
    <x v="0"/>
    <x v="0"/>
    <x v="0"/>
    <x v="0"/>
    <x v="0"/>
    <x v="0"/>
    <x v="0"/>
    <x v="0"/>
    <x v="0"/>
    <x v="0"/>
  </r>
  <r>
    <x v="0"/>
    <x v="0"/>
    <x v="3"/>
    <x v="0"/>
    <x v="2"/>
    <x v="0"/>
    <x v="0"/>
    <x v="0"/>
    <x v="3"/>
    <x v="0"/>
    <x v="1"/>
    <x v="1"/>
    <x v="0"/>
    <x v="0"/>
    <x v="0"/>
    <x v="1"/>
    <x v="1"/>
    <x v="0"/>
    <x v="1"/>
    <x v="1"/>
    <x v="1"/>
    <x v="3"/>
    <x v="0"/>
    <x v="1"/>
    <x v="2"/>
    <x v="2"/>
    <x v="0"/>
    <x v="0"/>
    <x v="0"/>
    <x v="3"/>
    <x v="1"/>
    <x v="0"/>
    <x v="0"/>
    <x v="0"/>
    <x v="0"/>
    <x v="0"/>
    <x v="0"/>
    <x v="0"/>
    <x v="0"/>
    <x v="0"/>
    <x v="0"/>
    <x v="0"/>
    <x v="0"/>
    <x v="0"/>
    <x v="0"/>
    <x v="0"/>
    <x v="0"/>
  </r>
  <r>
    <x v="0"/>
    <x v="0"/>
    <x v="3"/>
    <x v="0"/>
    <x v="2"/>
    <x v="0"/>
    <x v="0"/>
    <x v="0"/>
    <x v="3"/>
    <x v="0"/>
    <x v="1"/>
    <x v="1"/>
    <x v="0"/>
    <x v="0"/>
    <x v="0"/>
    <x v="1"/>
    <x v="0"/>
    <x v="0"/>
    <x v="1"/>
    <x v="1"/>
    <x v="1"/>
    <x v="3"/>
    <x v="0"/>
    <x v="1"/>
    <x v="2"/>
    <x v="0"/>
    <x v="0"/>
    <x v="0"/>
    <x v="0"/>
    <x v="1"/>
    <x v="1"/>
    <x v="0"/>
    <x v="0"/>
    <x v="0"/>
    <x v="0"/>
    <x v="0"/>
    <x v="0"/>
    <x v="0"/>
    <x v="0"/>
    <x v="0"/>
    <x v="0"/>
    <x v="0"/>
    <x v="0"/>
    <x v="0"/>
    <x v="0"/>
    <x v="0"/>
    <x v="0"/>
  </r>
  <r>
    <x v="0"/>
    <x v="0"/>
    <x v="3"/>
    <x v="0"/>
    <x v="0"/>
    <x v="0"/>
    <x v="0"/>
    <x v="0"/>
    <x v="1"/>
    <x v="2"/>
    <x v="0"/>
    <x v="1"/>
    <x v="2"/>
    <x v="0"/>
    <x v="0"/>
    <x v="0"/>
    <x v="1"/>
    <x v="3"/>
    <x v="1"/>
    <x v="1"/>
    <x v="1"/>
    <x v="3"/>
    <x v="0"/>
    <x v="1"/>
    <x v="2"/>
    <x v="0"/>
    <x v="0"/>
    <x v="0"/>
    <x v="0"/>
    <x v="3"/>
    <x v="1"/>
    <x v="0"/>
    <x v="0"/>
    <x v="0"/>
    <x v="0"/>
    <x v="0"/>
    <x v="0"/>
    <x v="0"/>
    <x v="0"/>
    <x v="0"/>
    <x v="0"/>
    <x v="0"/>
    <x v="0"/>
    <x v="0"/>
    <x v="0"/>
    <x v="0"/>
    <x v="0"/>
  </r>
  <r>
    <x v="0"/>
    <x v="0"/>
    <x v="3"/>
    <x v="2"/>
    <x v="0"/>
    <x v="0"/>
    <x v="0"/>
    <x v="0"/>
    <x v="1"/>
    <x v="2"/>
    <x v="0"/>
    <x v="0"/>
    <x v="0"/>
    <x v="3"/>
    <x v="0"/>
    <x v="0"/>
    <x v="3"/>
    <x v="3"/>
    <x v="3"/>
    <x v="3"/>
    <x v="0"/>
    <x v="2"/>
    <x v="3"/>
    <x v="0"/>
    <x v="2"/>
    <x v="3"/>
    <x v="0"/>
    <x v="2"/>
    <x v="0"/>
    <x v="1"/>
    <x v="3"/>
    <x v="0"/>
    <x v="0"/>
    <x v="0"/>
    <x v="0"/>
    <x v="0"/>
    <x v="0"/>
    <x v="0"/>
    <x v="0"/>
    <x v="0"/>
    <x v="0"/>
    <x v="0"/>
    <x v="0"/>
    <x v="0"/>
    <x v="0"/>
    <x v="0"/>
    <x v="0"/>
  </r>
  <r>
    <x v="0"/>
    <x v="0"/>
    <x v="3"/>
    <x v="0"/>
    <x v="2"/>
    <x v="0"/>
    <x v="0"/>
    <x v="0"/>
    <x v="3"/>
    <x v="0"/>
    <x v="1"/>
    <x v="1"/>
    <x v="0"/>
    <x v="0"/>
    <x v="0"/>
    <x v="0"/>
    <x v="0"/>
    <x v="0"/>
    <x v="1"/>
    <x v="1"/>
    <x v="0"/>
    <x v="3"/>
    <x v="0"/>
    <x v="1"/>
    <x v="2"/>
    <x v="3"/>
    <x v="0"/>
    <x v="2"/>
    <x v="0"/>
    <x v="1"/>
    <x v="1"/>
    <x v="0"/>
    <x v="0"/>
    <x v="0"/>
    <x v="0"/>
    <x v="0"/>
    <x v="0"/>
    <x v="0"/>
    <x v="0"/>
    <x v="0"/>
    <x v="0"/>
    <x v="0"/>
    <x v="0"/>
    <x v="0"/>
    <x v="0"/>
    <x v="0"/>
    <x v="0"/>
  </r>
  <r>
    <x v="0"/>
    <x v="0"/>
    <x v="3"/>
    <x v="2"/>
    <x v="2"/>
    <x v="0"/>
    <x v="0"/>
    <x v="0"/>
    <x v="3"/>
    <x v="0"/>
    <x v="1"/>
    <x v="1"/>
    <x v="0"/>
    <x v="0"/>
    <x v="0"/>
    <x v="0"/>
    <x v="1"/>
    <x v="0"/>
    <x v="1"/>
    <x v="1"/>
    <x v="1"/>
    <x v="3"/>
    <x v="0"/>
    <x v="1"/>
    <x v="2"/>
    <x v="3"/>
    <x v="0"/>
    <x v="0"/>
    <x v="0"/>
    <x v="1"/>
    <x v="1"/>
    <x v="0"/>
    <x v="0"/>
    <x v="0"/>
    <x v="0"/>
    <x v="0"/>
    <x v="0"/>
    <x v="0"/>
    <x v="0"/>
    <x v="0"/>
    <x v="0"/>
    <x v="0"/>
    <x v="0"/>
    <x v="0"/>
    <x v="0"/>
    <x v="0"/>
    <x v="0"/>
  </r>
  <r>
    <x v="0"/>
    <x v="0"/>
    <x v="3"/>
    <x v="0"/>
    <x v="2"/>
    <x v="2"/>
    <x v="3"/>
    <x v="2"/>
    <x v="3"/>
    <x v="0"/>
    <x v="1"/>
    <x v="1"/>
    <x v="0"/>
    <x v="0"/>
    <x v="0"/>
    <x v="1"/>
    <x v="0"/>
    <x v="0"/>
    <x v="1"/>
    <x v="1"/>
    <x v="1"/>
    <x v="3"/>
    <x v="3"/>
    <x v="1"/>
    <x v="2"/>
    <x v="3"/>
    <x v="0"/>
    <x v="2"/>
    <x v="3"/>
    <x v="1"/>
    <x v="1"/>
    <x v="0"/>
    <x v="0"/>
    <x v="0"/>
    <x v="0"/>
    <x v="0"/>
    <x v="0"/>
    <x v="0"/>
    <x v="0"/>
    <x v="0"/>
    <x v="0"/>
    <x v="0"/>
    <x v="0"/>
    <x v="0"/>
    <x v="0"/>
    <x v="0"/>
    <x v="0"/>
  </r>
  <r>
    <x v="0"/>
    <x v="0"/>
    <x v="3"/>
    <x v="0"/>
    <x v="0"/>
    <x v="2"/>
    <x v="0"/>
    <x v="2"/>
    <x v="1"/>
    <x v="2"/>
    <x v="1"/>
    <x v="1"/>
    <x v="0"/>
    <x v="0"/>
    <x v="0"/>
    <x v="0"/>
    <x v="0"/>
    <x v="2"/>
    <x v="0"/>
    <x v="1"/>
    <x v="0"/>
    <x v="0"/>
    <x v="3"/>
    <x v="0"/>
    <x v="0"/>
    <x v="3"/>
    <x v="0"/>
    <x v="3"/>
    <x v="0"/>
    <x v="3"/>
    <x v="0"/>
    <x v="0"/>
    <x v="0"/>
    <x v="0"/>
    <x v="0"/>
    <x v="0"/>
    <x v="0"/>
    <x v="0"/>
    <x v="0"/>
    <x v="0"/>
    <x v="0"/>
    <x v="0"/>
    <x v="0"/>
    <x v="0"/>
    <x v="0"/>
    <x v="0"/>
    <x v="0"/>
  </r>
  <r>
    <x v="0"/>
    <x v="0"/>
    <x v="3"/>
    <x v="2"/>
    <x v="2"/>
    <x v="0"/>
    <x v="0"/>
    <x v="2"/>
    <x v="3"/>
    <x v="0"/>
    <x v="1"/>
    <x v="1"/>
    <x v="0"/>
    <x v="0"/>
    <x v="0"/>
    <x v="1"/>
    <x v="0"/>
    <x v="0"/>
    <x v="1"/>
    <x v="1"/>
    <x v="1"/>
    <x v="3"/>
    <x v="0"/>
    <x v="1"/>
    <x v="2"/>
    <x v="0"/>
    <x v="0"/>
    <x v="0"/>
    <x v="0"/>
    <x v="3"/>
    <x v="1"/>
    <x v="0"/>
    <x v="0"/>
    <x v="0"/>
    <x v="0"/>
    <x v="0"/>
    <x v="0"/>
    <x v="0"/>
    <x v="0"/>
    <x v="0"/>
    <x v="0"/>
    <x v="0"/>
    <x v="0"/>
    <x v="0"/>
    <x v="0"/>
    <x v="0"/>
    <x v="0"/>
  </r>
  <r>
    <x v="0"/>
    <x v="0"/>
    <x v="3"/>
    <x v="0"/>
    <x v="2"/>
    <x v="0"/>
    <x v="0"/>
    <x v="2"/>
    <x v="3"/>
    <x v="0"/>
    <x v="1"/>
    <x v="1"/>
    <x v="0"/>
    <x v="0"/>
    <x v="0"/>
    <x v="1"/>
    <x v="1"/>
    <x v="0"/>
    <x v="1"/>
    <x v="1"/>
    <x v="1"/>
    <x v="3"/>
    <x v="0"/>
    <x v="1"/>
    <x v="2"/>
    <x v="0"/>
    <x v="0"/>
    <x v="0"/>
    <x v="0"/>
    <x v="1"/>
    <x v="1"/>
    <x v="0"/>
    <x v="0"/>
    <x v="0"/>
    <x v="0"/>
    <x v="0"/>
    <x v="0"/>
    <x v="0"/>
    <x v="0"/>
    <x v="0"/>
    <x v="0"/>
    <x v="0"/>
    <x v="0"/>
    <x v="0"/>
    <x v="0"/>
    <x v="0"/>
    <x v="0"/>
  </r>
  <r>
    <x v="0"/>
    <x v="0"/>
    <x v="3"/>
    <x v="2"/>
    <x v="0"/>
    <x v="2"/>
    <x v="0"/>
    <x v="0"/>
    <x v="3"/>
    <x v="0"/>
    <x v="1"/>
    <x v="1"/>
    <x v="3"/>
    <x v="3"/>
    <x v="0"/>
    <x v="0"/>
    <x v="0"/>
    <x v="0"/>
    <x v="0"/>
    <x v="0"/>
    <x v="0"/>
    <x v="3"/>
    <x v="0"/>
    <x v="1"/>
    <x v="2"/>
    <x v="3"/>
    <x v="0"/>
    <x v="3"/>
    <x v="2"/>
    <x v="1"/>
    <x v="0"/>
    <x v="0"/>
    <x v="0"/>
    <x v="0"/>
    <x v="0"/>
    <x v="0"/>
    <x v="0"/>
    <x v="0"/>
    <x v="0"/>
    <x v="0"/>
    <x v="0"/>
    <x v="0"/>
    <x v="0"/>
    <x v="0"/>
    <x v="0"/>
    <x v="0"/>
    <x v="0"/>
  </r>
  <r>
    <x v="0"/>
    <x v="0"/>
    <x v="3"/>
    <x v="0"/>
    <x v="3"/>
    <x v="2"/>
    <x v="0"/>
    <x v="2"/>
    <x v="1"/>
    <x v="0"/>
    <x v="1"/>
    <x v="1"/>
    <x v="2"/>
    <x v="2"/>
    <x v="0"/>
    <x v="1"/>
    <x v="1"/>
    <x v="0"/>
    <x v="1"/>
    <x v="3"/>
    <x v="1"/>
    <x v="0"/>
    <x v="3"/>
    <x v="1"/>
    <x v="2"/>
    <x v="2"/>
    <x v="0"/>
    <x v="2"/>
    <x v="3"/>
    <x v="3"/>
    <x v="3"/>
    <x v="0"/>
    <x v="0"/>
    <x v="0"/>
    <x v="0"/>
    <x v="0"/>
    <x v="0"/>
    <x v="0"/>
    <x v="0"/>
    <x v="0"/>
    <x v="0"/>
    <x v="0"/>
    <x v="0"/>
    <x v="0"/>
    <x v="0"/>
    <x v="0"/>
    <x v="0"/>
  </r>
  <r>
    <x v="0"/>
    <x v="0"/>
    <x v="3"/>
    <x v="2"/>
    <x v="2"/>
    <x v="0"/>
    <x v="0"/>
    <x v="2"/>
    <x v="3"/>
    <x v="0"/>
    <x v="0"/>
    <x v="1"/>
    <x v="0"/>
    <x v="0"/>
    <x v="0"/>
    <x v="1"/>
    <x v="1"/>
    <x v="0"/>
    <x v="1"/>
    <x v="1"/>
    <x v="1"/>
    <x v="3"/>
    <x v="0"/>
    <x v="1"/>
    <x v="2"/>
    <x v="3"/>
    <x v="0"/>
    <x v="0"/>
    <x v="0"/>
    <x v="3"/>
    <x v="1"/>
    <x v="0"/>
    <x v="0"/>
    <x v="0"/>
    <x v="0"/>
    <x v="0"/>
    <x v="0"/>
    <x v="0"/>
    <x v="0"/>
    <x v="0"/>
    <x v="0"/>
    <x v="0"/>
    <x v="0"/>
    <x v="0"/>
    <x v="0"/>
    <x v="0"/>
    <x v="0"/>
  </r>
  <r>
    <x v="0"/>
    <x v="0"/>
    <x v="3"/>
    <x v="2"/>
    <x v="2"/>
    <x v="0"/>
    <x v="0"/>
    <x v="2"/>
    <x v="3"/>
    <x v="0"/>
    <x v="1"/>
    <x v="1"/>
    <x v="0"/>
    <x v="0"/>
    <x v="0"/>
    <x v="1"/>
    <x v="1"/>
    <x v="0"/>
    <x v="1"/>
    <x v="1"/>
    <x v="1"/>
    <x v="3"/>
    <x v="0"/>
    <x v="1"/>
    <x v="2"/>
    <x v="0"/>
    <x v="0"/>
    <x v="0"/>
    <x v="0"/>
    <x v="3"/>
    <x v="1"/>
    <x v="0"/>
    <x v="0"/>
    <x v="0"/>
    <x v="0"/>
    <x v="0"/>
    <x v="0"/>
    <x v="0"/>
    <x v="0"/>
    <x v="0"/>
    <x v="0"/>
    <x v="0"/>
    <x v="0"/>
    <x v="0"/>
    <x v="0"/>
    <x v="0"/>
    <x v="0"/>
  </r>
  <r>
    <x v="0"/>
    <x v="0"/>
    <x v="3"/>
    <x v="0"/>
    <x v="3"/>
    <x v="0"/>
    <x v="1"/>
    <x v="0"/>
    <x v="3"/>
    <x v="0"/>
    <x v="1"/>
    <x v="1"/>
    <x v="0"/>
    <x v="0"/>
    <x v="0"/>
    <x v="0"/>
    <x v="1"/>
    <x v="0"/>
    <x v="1"/>
    <x v="1"/>
    <x v="0"/>
    <x v="3"/>
    <x v="3"/>
    <x v="1"/>
    <x v="2"/>
    <x v="3"/>
    <x v="0"/>
    <x v="0"/>
    <x v="0"/>
    <x v="3"/>
    <x v="1"/>
    <x v="0"/>
    <x v="0"/>
    <x v="0"/>
    <x v="0"/>
    <x v="0"/>
    <x v="0"/>
    <x v="0"/>
    <x v="0"/>
    <x v="0"/>
    <x v="0"/>
    <x v="0"/>
    <x v="0"/>
    <x v="0"/>
    <x v="0"/>
    <x v="0"/>
    <x v="0"/>
  </r>
  <r>
    <x v="0"/>
    <x v="0"/>
    <x v="1"/>
    <x v="0"/>
    <x v="3"/>
    <x v="3"/>
    <x v="0"/>
    <x v="0"/>
    <x v="0"/>
    <x v="3"/>
    <x v="0"/>
    <x v="3"/>
    <x v="3"/>
    <x v="3"/>
    <x v="3"/>
    <x v="3"/>
    <x v="3"/>
    <x v="3"/>
    <x v="3"/>
    <x v="3"/>
    <x v="3"/>
    <x v="1"/>
    <x v="1"/>
    <x v="3"/>
    <x v="3"/>
    <x v="0"/>
    <x v="0"/>
    <x v="0"/>
    <x v="0"/>
    <x v="0"/>
    <x v="3"/>
    <x v="0"/>
    <x v="0"/>
    <x v="0"/>
    <x v="0"/>
    <x v="0"/>
    <x v="0"/>
    <x v="0"/>
    <x v="0"/>
    <x v="0"/>
    <x v="0"/>
    <x v="0"/>
    <x v="0"/>
    <x v="0"/>
    <x v="0"/>
    <x v="0"/>
    <x v="0"/>
  </r>
  <r>
    <x v="0"/>
    <x v="0"/>
    <x v="0"/>
    <x v="2"/>
    <x v="2"/>
    <x v="0"/>
    <x v="0"/>
    <x v="0"/>
    <x v="3"/>
    <x v="0"/>
    <x v="1"/>
    <x v="3"/>
    <x v="0"/>
    <x v="0"/>
    <x v="3"/>
    <x v="1"/>
    <x v="1"/>
    <x v="3"/>
    <x v="3"/>
    <x v="1"/>
    <x v="1"/>
    <x v="3"/>
    <x v="0"/>
    <x v="3"/>
    <x v="2"/>
    <x v="0"/>
    <x v="0"/>
    <x v="0"/>
    <x v="0"/>
    <x v="0"/>
    <x v="1"/>
    <x v="0"/>
    <x v="0"/>
    <x v="0"/>
    <x v="0"/>
    <x v="0"/>
    <x v="0"/>
    <x v="0"/>
    <x v="0"/>
    <x v="0"/>
    <x v="0"/>
    <x v="0"/>
    <x v="0"/>
    <x v="0"/>
    <x v="0"/>
    <x v="0"/>
    <x v="0"/>
  </r>
  <r>
    <x v="0"/>
    <x v="0"/>
    <x v="2"/>
    <x v="2"/>
    <x v="0"/>
    <x v="0"/>
    <x v="1"/>
    <x v="0"/>
    <x v="3"/>
    <x v="0"/>
    <x v="1"/>
    <x v="0"/>
    <x v="0"/>
    <x v="2"/>
    <x v="0"/>
    <x v="0"/>
    <x v="0"/>
    <x v="0"/>
    <x v="1"/>
    <x v="1"/>
    <x v="0"/>
    <x v="0"/>
    <x v="3"/>
    <x v="0"/>
    <x v="2"/>
    <x v="3"/>
    <x v="0"/>
    <x v="0"/>
    <x v="0"/>
    <x v="1"/>
    <x v="1"/>
    <x v="0"/>
    <x v="0"/>
    <x v="0"/>
    <x v="0"/>
    <x v="0"/>
    <x v="0"/>
    <x v="0"/>
    <x v="0"/>
    <x v="0"/>
    <x v="0"/>
    <x v="0"/>
    <x v="0"/>
    <x v="0"/>
    <x v="0"/>
    <x v="0"/>
    <x v="0"/>
  </r>
  <r>
    <x v="0"/>
    <x v="0"/>
    <x v="2"/>
    <x v="0"/>
    <x v="2"/>
    <x v="0"/>
    <x v="0"/>
    <x v="0"/>
    <x v="1"/>
    <x v="2"/>
    <x v="1"/>
    <x v="1"/>
    <x v="0"/>
    <x v="0"/>
    <x v="0"/>
    <x v="0"/>
    <x v="0"/>
    <x v="0"/>
    <x v="0"/>
    <x v="1"/>
    <x v="1"/>
    <x v="3"/>
    <x v="0"/>
    <x v="1"/>
    <x v="2"/>
    <x v="3"/>
    <x v="0"/>
    <x v="3"/>
    <x v="3"/>
    <x v="1"/>
    <x v="1"/>
    <x v="0"/>
    <x v="0"/>
    <x v="0"/>
    <x v="0"/>
    <x v="0"/>
    <x v="0"/>
    <x v="0"/>
    <x v="0"/>
    <x v="0"/>
    <x v="0"/>
    <x v="0"/>
    <x v="0"/>
    <x v="0"/>
    <x v="0"/>
    <x v="0"/>
    <x v="0"/>
  </r>
  <r>
    <x v="0"/>
    <x v="0"/>
    <x v="2"/>
    <x v="0"/>
    <x v="2"/>
    <x v="0"/>
    <x v="0"/>
    <x v="2"/>
    <x v="1"/>
    <x v="0"/>
    <x v="1"/>
    <x v="1"/>
    <x v="0"/>
    <x v="0"/>
    <x v="0"/>
    <x v="1"/>
    <x v="0"/>
    <x v="0"/>
    <x v="1"/>
    <x v="1"/>
    <x v="1"/>
    <x v="0"/>
    <x v="0"/>
    <x v="1"/>
    <x v="2"/>
    <x v="3"/>
    <x v="0"/>
    <x v="0"/>
    <x v="0"/>
    <x v="3"/>
    <x v="1"/>
    <x v="0"/>
    <x v="0"/>
    <x v="0"/>
    <x v="0"/>
    <x v="0"/>
    <x v="0"/>
    <x v="0"/>
    <x v="0"/>
    <x v="0"/>
    <x v="0"/>
    <x v="0"/>
    <x v="0"/>
    <x v="0"/>
    <x v="0"/>
    <x v="0"/>
    <x v="0"/>
  </r>
  <r>
    <x v="0"/>
    <x v="0"/>
    <x v="2"/>
    <x v="2"/>
    <x v="2"/>
    <x v="0"/>
    <x v="0"/>
    <x v="2"/>
    <x v="1"/>
    <x v="0"/>
    <x v="1"/>
    <x v="1"/>
    <x v="0"/>
    <x v="0"/>
    <x v="0"/>
    <x v="1"/>
    <x v="1"/>
    <x v="0"/>
    <x v="0"/>
    <x v="1"/>
    <x v="1"/>
    <x v="3"/>
    <x v="0"/>
    <x v="1"/>
    <x v="2"/>
    <x v="3"/>
    <x v="0"/>
    <x v="0"/>
    <x v="0"/>
    <x v="3"/>
    <x v="1"/>
    <x v="0"/>
    <x v="0"/>
    <x v="0"/>
    <x v="0"/>
    <x v="0"/>
    <x v="0"/>
    <x v="0"/>
    <x v="0"/>
    <x v="0"/>
    <x v="0"/>
    <x v="0"/>
    <x v="0"/>
    <x v="0"/>
    <x v="0"/>
    <x v="0"/>
    <x v="0"/>
  </r>
  <r>
    <x v="0"/>
    <x v="0"/>
    <x v="2"/>
    <x v="2"/>
    <x v="2"/>
    <x v="3"/>
    <x v="0"/>
    <x v="2"/>
    <x v="3"/>
    <x v="0"/>
    <x v="1"/>
    <x v="1"/>
    <x v="0"/>
    <x v="0"/>
    <x v="0"/>
    <x v="1"/>
    <x v="1"/>
    <x v="0"/>
    <x v="1"/>
    <x v="1"/>
    <x v="1"/>
    <x v="1"/>
    <x v="0"/>
    <x v="1"/>
    <x v="2"/>
    <x v="3"/>
    <x v="0"/>
    <x v="2"/>
    <x v="0"/>
    <x v="3"/>
    <x v="1"/>
    <x v="0"/>
    <x v="0"/>
    <x v="0"/>
    <x v="0"/>
    <x v="0"/>
    <x v="0"/>
    <x v="0"/>
    <x v="0"/>
    <x v="0"/>
    <x v="0"/>
    <x v="0"/>
    <x v="0"/>
    <x v="0"/>
    <x v="0"/>
    <x v="0"/>
    <x v="0"/>
  </r>
  <r>
    <x v="0"/>
    <x v="0"/>
    <x v="2"/>
    <x v="2"/>
    <x v="2"/>
    <x v="0"/>
    <x v="0"/>
    <x v="2"/>
    <x v="1"/>
    <x v="2"/>
    <x v="1"/>
    <x v="1"/>
    <x v="0"/>
    <x v="0"/>
    <x v="0"/>
    <x v="1"/>
    <x v="0"/>
    <x v="0"/>
    <x v="1"/>
    <x v="1"/>
    <x v="1"/>
    <x v="3"/>
    <x v="0"/>
    <x v="1"/>
    <x v="2"/>
    <x v="0"/>
    <x v="0"/>
    <x v="0"/>
    <x v="0"/>
    <x v="1"/>
    <x v="1"/>
    <x v="0"/>
    <x v="0"/>
    <x v="0"/>
    <x v="0"/>
    <x v="0"/>
    <x v="0"/>
    <x v="0"/>
    <x v="0"/>
    <x v="0"/>
    <x v="0"/>
    <x v="0"/>
    <x v="0"/>
    <x v="0"/>
    <x v="0"/>
    <x v="0"/>
    <x v="0"/>
  </r>
  <r>
    <x v="0"/>
    <x v="0"/>
    <x v="2"/>
    <x v="0"/>
    <x v="0"/>
    <x v="0"/>
    <x v="0"/>
    <x v="2"/>
    <x v="1"/>
    <x v="0"/>
    <x v="1"/>
    <x v="1"/>
    <x v="0"/>
    <x v="2"/>
    <x v="0"/>
    <x v="0"/>
    <x v="0"/>
    <x v="0"/>
    <x v="1"/>
    <x v="1"/>
    <x v="1"/>
    <x v="3"/>
    <x v="0"/>
    <x v="1"/>
    <x v="2"/>
    <x v="0"/>
    <x v="0"/>
    <x v="0"/>
    <x v="0"/>
    <x v="3"/>
    <x v="1"/>
    <x v="0"/>
    <x v="0"/>
    <x v="0"/>
    <x v="0"/>
    <x v="0"/>
    <x v="0"/>
    <x v="0"/>
    <x v="0"/>
    <x v="0"/>
    <x v="0"/>
    <x v="0"/>
    <x v="0"/>
    <x v="0"/>
    <x v="0"/>
    <x v="0"/>
    <x v="0"/>
  </r>
  <r>
    <x v="0"/>
    <x v="0"/>
    <x v="1"/>
    <x v="2"/>
    <x v="2"/>
    <x v="1"/>
    <x v="2"/>
    <x v="1"/>
    <x v="2"/>
    <x v="1"/>
    <x v="1"/>
    <x v="2"/>
    <x v="1"/>
    <x v="1"/>
    <x v="2"/>
    <x v="1"/>
    <x v="2"/>
    <x v="1"/>
    <x v="2"/>
    <x v="2"/>
    <x v="1"/>
    <x v="3"/>
    <x v="2"/>
    <x v="2"/>
    <x v="1"/>
    <x v="1"/>
    <x v="0"/>
    <x v="1"/>
    <x v="1"/>
    <x v="3"/>
    <x v="2"/>
    <x v="0"/>
    <x v="0"/>
    <x v="0"/>
    <x v="0"/>
    <x v="0"/>
    <x v="0"/>
    <x v="0"/>
    <x v="0"/>
    <x v="0"/>
    <x v="0"/>
    <x v="0"/>
    <x v="0"/>
    <x v="0"/>
    <x v="0"/>
    <x v="0"/>
    <x v="0"/>
  </r>
  <r>
    <x v="1"/>
    <x v="0"/>
    <x v="2"/>
    <x v="2"/>
    <x v="2"/>
    <x v="0"/>
    <x v="0"/>
    <x v="2"/>
    <x v="3"/>
    <x v="0"/>
    <x v="1"/>
    <x v="1"/>
    <x v="0"/>
    <x v="0"/>
    <x v="0"/>
    <x v="1"/>
    <x v="1"/>
    <x v="0"/>
    <x v="1"/>
    <x v="1"/>
    <x v="1"/>
    <x v="1"/>
    <x v="0"/>
    <x v="1"/>
    <x v="2"/>
    <x v="0"/>
    <x v="0"/>
    <x v="0"/>
    <x v="0"/>
    <x v="2"/>
    <x v="1"/>
    <x v="0"/>
    <x v="0"/>
    <x v="0"/>
    <x v="0"/>
    <x v="0"/>
    <x v="0"/>
    <x v="0"/>
    <x v="0"/>
    <x v="0"/>
    <x v="0"/>
    <x v="0"/>
    <x v="0"/>
    <x v="0"/>
    <x v="0"/>
    <x v="0"/>
    <x v="0"/>
  </r>
  <r>
    <x v="1"/>
    <x v="0"/>
    <x v="2"/>
    <x v="0"/>
    <x v="2"/>
    <x v="0"/>
    <x v="0"/>
    <x v="2"/>
    <x v="3"/>
    <x v="0"/>
    <x v="1"/>
    <x v="1"/>
    <x v="0"/>
    <x v="0"/>
    <x v="0"/>
    <x v="1"/>
    <x v="0"/>
    <x v="0"/>
    <x v="1"/>
    <x v="1"/>
    <x v="0"/>
    <x v="3"/>
    <x v="3"/>
    <x v="1"/>
    <x v="2"/>
    <x v="0"/>
    <x v="0"/>
    <x v="0"/>
    <x v="0"/>
    <x v="2"/>
    <x v="1"/>
    <x v="0"/>
    <x v="0"/>
    <x v="0"/>
    <x v="0"/>
    <x v="0"/>
    <x v="0"/>
    <x v="0"/>
    <x v="0"/>
    <x v="0"/>
    <x v="0"/>
    <x v="0"/>
    <x v="0"/>
    <x v="0"/>
    <x v="0"/>
    <x v="0"/>
    <x v="0"/>
  </r>
  <r>
    <x v="1"/>
    <x v="0"/>
    <x v="4"/>
    <x v="2"/>
    <x v="2"/>
    <x v="0"/>
    <x v="1"/>
    <x v="2"/>
    <x v="3"/>
    <x v="0"/>
    <x v="1"/>
    <x v="1"/>
    <x v="0"/>
    <x v="0"/>
    <x v="0"/>
    <x v="0"/>
    <x v="1"/>
    <x v="0"/>
    <x v="1"/>
    <x v="1"/>
    <x v="1"/>
    <x v="0"/>
    <x v="0"/>
    <x v="1"/>
    <x v="2"/>
    <x v="0"/>
    <x v="0"/>
    <x v="0"/>
    <x v="0"/>
    <x v="2"/>
    <x v="1"/>
    <x v="0"/>
    <x v="0"/>
    <x v="0"/>
    <x v="0"/>
    <x v="0"/>
    <x v="0"/>
    <x v="0"/>
    <x v="0"/>
    <x v="0"/>
    <x v="0"/>
    <x v="0"/>
    <x v="0"/>
    <x v="0"/>
    <x v="0"/>
    <x v="0"/>
    <x v="0"/>
  </r>
  <r>
    <x v="1"/>
    <x v="0"/>
    <x v="4"/>
    <x v="2"/>
    <x v="2"/>
    <x v="0"/>
    <x v="0"/>
    <x v="2"/>
    <x v="3"/>
    <x v="0"/>
    <x v="1"/>
    <x v="1"/>
    <x v="0"/>
    <x v="0"/>
    <x v="0"/>
    <x v="1"/>
    <x v="1"/>
    <x v="0"/>
    <x v="1"/>
    <x v="1"/>
    <x v="1"/>
    <x v="3"/>
    <x v="0"/>
    <x v="1"/>
    <x v="2"/>
    <x v="0"/>
    <x v="0"/>
    <x v="0"/>
    <x v="0"/>
    <x v="2"/>
    <x v="1"/>
    <x v="0"/>
    <x v="0"/>
    <x v="0"/>
    <x v="0"/>
    <x v="0"/>
    <x v="0"/>
    <x v="0"/>
    <x v="0"/>
    <x v="0"/>
    <x v="0"/>
    <x v="0"/>
    <x v="0"/>
    <x v="0"/>
    <x v="0"/>
    <x v="0"/>
    <x v="0"/>
  </r>
  <r>
    <x v="1"/>
    <x v="0"/>
    <x v="4"/>
    <x v="0"/>
    <x v="2"/>
    <x v="0"/>
    <x v="0"/>
    <x v="2"/>
    <x v="3"/>
    <x v="0"/>
    <x v="1"/>
    <x v="1"/>
    <x v="0"/>
    <x v="0"/>
    <x v="0"/>
    <x v="1"/>
    <x v="1"/>
    <x v="0"/>
    <x v="1"/>
    <x v="1"/>
    <x v="1"/>
    <x v="3"/>
    <x v="0"/>
    <x v="1"/>
    <x v="2"/>
    <x v="0"/>
    <x v="0"/>
    <x v="0"/>
    <x v="0"/>
    <x v="2"/>
    <x v="3"/>
    <x v="0"/>
    <x v="0"/>
    <x v="0"/>
    <x v="0"/>
    <x v="0"/>
    <x v="0"/>
    <x v="0"/>
    <x v="0"/>
    <x v="0"/>
    <x v="0"/>
    <x v="0"/>
    <x v="0"/>
    <x v="0"/>
    <x v="0"/>
    <x v="0"/>
    <x v="0"/>
  </r>
  <r>
    <x v="1"/>
    <x v="0"/>
    <x v="4"/>
    <x v="0"/>
    <x v="0"/>
    <x v="0"/>
    <x v="0"/>
    <x v="2"/>
    <x v="3"/>
    <x v="0"/>
    <x v="1"/>
    <x v="1"/>
    <x v="0"/>
    <x v="0"/>
    <x v="0"/>
    <x v="1"/>
    <x v="0"/>
    <x v="0"/>
    <x v="1"/>
    <x v="1"/>
    <x v="1"/>
    <x v="3"/>
    <x v="0"/>
    <x v="1"/>
    <x v="2"/>
    <x v="3"/>
    <x v="0"/>
    <x v="3"/>
    <x v="0"/>
    <x v="2"/>
    <x v="1"/>
    <x v="0"/>
    <x v="0"/>
    <x v="0"/>
    <x v="0"/>
    <x v="0"/>
    <x v="0"/>
    <x v="0"/>
    <x v="0"/>
    <x v="0"/>
    <x v="0"/>
    <x v="0"/>
    <x v="0"/>
    <x v="0"/>
    <x v="0"/>
    <x v="0"/>
    <x v="0"/>
  </r>
  <r>
    <x v="1"/>
    <x v="0"/>
    <x v="4"/>
    <x v="0"/>
    <x v="2"/>
    <x v="0"/>
    <x v="0"/>
    <x v="2"/>
    <x v="1"/>
    <x v="0"/>
    <x v="1"/>
    <x v="0"/>
    <x v="0"/>
    <x v="0"/>
    <x v="0"/>
    <x v="1"/>
    <x v="1"/>
    <x v="0"/>
    <x v="1"/>
    <x v="1"/>
    <x v="1"/>
    <x v="0"/>
    <x v="0"/>
    <x v="1"/>
    <x v="2"/>
    <x v="0"/>
    <x v="0"/>
    <x v="0"/>
    <x v="0"/>
    <x v="2"/>
    <x v="1"/>
    <x v="0"/>
    <x v="0"/>
    <x v="0"/>
    <x v="0"/>
    <x v="0"/>
    <x v="0"/>
    <x v="0"/>
    <x v="0"/>
    <x v="0"/>
    <x v="0"/>
    <x v="0"/>
    <x v="0"/>
    <x v="0"/>
    <x v="0"/>
    <x v="0"/>
    <x v="0"/>
  </r>
  <r>
    <x v="1"/>
    <x v="0"/>
    <x v="5"/>
    <x v="0"/>
    <x v="0"/>
    <x v="2"/>
    <x v="0"/>
    <x v="0"/>
    <x v="3"/>
    <x v="0"/>
    <x v="0"/>
    <x v="0"/>
    <x v="0"/>
    <x v="2"/>
    <x v="0"/>
    <x v="1"/>
    <x v="1"/>
    <x v="3"/>
    <x v="0"/>
    <x v="3"/>
    <x v="1"/>
    <x v="0"/>
    <x v="1"/>
    <x v="1"/>
    <x v="3"/>
    <x v="0"/>
    <x v="0"/>
    <x v="2"/>
    <x v="0"/>
    <x v="2"/>
    <x v="1"/>
    <x v="0"/>
    <x v="0"/>
    <x v="0"/>
    <x v="0"/>
    <x v="0"/>
    <x v="0"/>
    <x v="0"/>
    <x v="0"/>
    <x v="0"/>
    <x v="0"/>
    <x v="0"/>
    <x v="0"/>
    <x v="0"/>
    <x v="0"/>
    <x v="0"/>
    <x v="0"/>
  </r>
  <r>
    <x v="1"/>
    <x v="0"/>
    <x v="1"/>
    <x v="0"/>
    <x v="2"/>
    <x v="3"/>
    <x v="0"/>
    <x v="0"/>
    <x v="1"/>
    <x v="0"/>
    <x v="1"/>
    <x v="1"/>
    <x v="0"/>
    <x v="2"/>
    <x v="0"/>
    <x v="2"/>
    <x v="0"/>
    <x v="0"/>
    <x v="0"/>
    <x v="1"/>
    <x v="0"/>
    <x v="3"/>
    <x v="1"/>
    <x v="1"/>
    <x v="2"/>
    <x v="3"/>
    <x v="0"/>
    <x v="0"/>
    <x v="0"/>
    <x v="2"/>
    <x v="1"/>
    <x v="0"/>
    <x v="0"/>
    <x v="0"/>
    <x v="0"/>
    <x v="0"/>
    <x v="0"/>
    <x v="0"/>
    <x v="0"/>
    <x v="0"/>
    <x v="0"/>
    <x v="0"/>
    <x v="0"/>
    <x v="0"/>
    <x v="0"/>
    <x v="0"/>
    <x v="0"/>
  </r>
  <r>
    <x v="1"/>
    <x v="0"/>
    <x v="1"/>
    <x v="0"/>
    <x v="0"/>
    <x v="0"/>
    <x v="3"/>
    <x v="3"/>
    <x v="0"/>
    <x v="0"/>
    <x v="1"/>
    <x v="0"/>
    <x v="3"/>
    <x v="0"/>
    <x v="0"/>
    <x v="0"/>
    <x v="1"/>
    <x v="0"/>
    <x v="0"/>
    <x v="1"/>
    <x v="3"/>
    <x v="0"/>
    <x v="1"/>
    <x v="1"/>
    <x v="2"/>
    <x v="3"/>
    <x v="0"/>
    <x v="0"/>
    <x v="3"/>
    <x v="2"/>
    <x v="1"/>
    <x v="0"/>
    <x v="0"/>
    <x v="0"/>
    <x v="0"/>
    <x v="0"/>
    <x v="0"/>
    <x v="0"/>
    <x v="0"/>
    <x v="0"/>
    <x v="0"/>
    <x v="0"/>
    <x v="0"/>
    <x v="0"/>
    <x v="0"/>
    <x v="0"/>
    <x v="0"/>
  </r>
  <r>
    <x v="1"/>
    <x v="0"/>
    <x v="1"/>
    <x v="0"/>
    <x v="2"/>
    <x v="0"/>
    <x v="1"/>
    <x v="3"/>
    <x v="0"/>
    <x v="0"/>
    <x v="1"/>
    <x v="1"/>
    <x v="3"/>
    <x v="0"/>
    <x v="0"/>
    <x v="0"/>
    <x v="1"/>
    <x v="0"/>
    <x v="0"/>
    <x v="1"/>
    <x v="3"/>
    <x v="1"/>
    <x v="0"/>
    <x v="1"/>
    <x v="2"/>
    <x v="0"/>
    <x v="0"/>
    <x v="2"/>
    <x v="0"/>
    <x v="2"/>
    <x v="1"/>
    <x v="0"/>
    <x v="0"/>
    <x v="0"/>
    <x v="0"/>
    <x v="0"/>
    <x v="0"/>
    <x v="0"/>
    <x v="0"/>
    <x v="0"/>
    <x v="0"/>
    <x v="0"/>
    <x v="0"/>
    <x v="0"/>
    <x v="0"/>
    <x v="0"/>
    <x v="0"/>
  </r>
  <r>
    <x v="1"/>
    <x v="0"/>
    <x v="1"/>
    <x v="2"/>
    <x v="2"/>
    <x v="0"/>
    <x v="1"/>
    <x v="3"/>
    <x v="0"/>
    <x v="0"/>
    <x v="1"/>
    <x v="1"/>
    <x v="3"/>
    <x v="0"/>
    <x v="0"/>
    <x v="0"/>
    <x v="1"/>
    <x v="0"/>
    <x v="1"/>
    <x v="1"/>
    <x v="3"/>
    <x v="1"/>
    <x v="0"/>
    <x v="1"/>
    <x v="2"/>
    <x v="0"/>
    <x v="0"/>
    <x v="0"/>
    <x v="3"/>
    <x v="2"/>
    <x v="1"/>
    <x v="0"/>
    <x v="0"/>
    <x v="0"/>
    <x v="0"/>
    <x v="0"/>
    <x v="0"/>
    <x v="0"/>
    <x v="0"/>
    <x v="0"/>
    <x v="0"/>
    <x v="0"/>
    <x v="0"/>
    <x v="0"/>
    <x v="0"/>
    <x v="0"/>
    <x v="0"/>
  </r>
  <r>
    <x v="1"/>
    <x v="0"/>
    <x v="1"/>
    <x v="2"/>
    <x v="0"/>
    <x v="0"/>
    <x v="3"/>
    <x v="0"/>
    <x v="0"/>
    <x v="0"/>
    <x v="0"/>
    <x v="1"/>
    <x v="0"/>
    <x v="1"/>
    <x v="1"/>
    <x v="1"/>
    <x v="0"/>
    <x v="0"/>
    <x v="1"/>
    <x v="1"/>
    <x v="1"/>
    <x v="0"/>
    <x v="0"/>
    <x v="1"/>
    <x v="2"/>
    <x v="0"/>
    <x v="0"/>
    <x v="3"/>
    <x v="0"/>
    <x v="2"/>
    <x v="0"/>
    <x v="0"/>
    <x v="0"/>
    <x v="0"/>
    <x v="0"/>
    <x v="0"/>
    <x v="0"/>
    <x v="0"/>
    <x v="0"/>
    <x v="0"/>
    <x v="0"/>
    <x v="0"/>
    <x v="0"/>
    <x v="0"/>
    <x v="0"/>
    <x v="0"/>
    <x v="0"/>
  </r>
  <r>
    <x v="1"/>
    <x v="0"/>
    <x v="1"/>
    <x v="1"/>
    <x v="3"/>
    <x v="3"/>
    <x v="3"/>
    <x v="3"/>
    <x v="0"/>
    <x v="3"/>
    <x v="3"/>
    <x v="3"/>
    <x v="3"/>
    <x v="3"/>
    <x v="0"/>
    <x v="3"/>
    <x v="3"/>
    <x v="0"/>
    <x v="1"/>
    <x v="3"/>
    <x v="1"/>
    <x v="1"/>
    <x v="1"/>
    <x v="3"/>
    <x v="2"/>
    <x v="2"/>
    <x v="0"/>
    <x v="2"/>
    <x v="3"/>
    <x v="2"/>
    <x v="0"/>
    <x v="0"/>
    <x v="0"/>
    <x v="0"/>
    <x v="0"/>
    <x v="0"/>
    <x v="0"/>
    <x v="0"/>
    <x v="0"/>
    <x v="0"/>
    <x v="0"/>
    <x v="0"/>
    <x v="0"/>
    <x v="0"/>
    <x v="0"/>
    <x v="0"/>
    <x v="0"/>
  </r>
  <r>
    <x v="1"/>
    <x v="0"/>
    <x v="1"/>
    <x v="2"/>
    <x v="1"/>
    <x v="1"/>
    <x v="2"/>
    <x v="1"/>
    <x v="2"/>
    <x v="1"/>
    <x v="2"/>
    <x v="2"/>
    <x v="1"/>
    <x v="1"/>
    <x v="2"/>
    <x v="2"/>
    <x v="2"/>
    <x v="1"/>
    <x v="2"/>
    <x v="2"/>
    <x v="2"/>
    <x v="2"/>
    <x v="2"/>
    <x v="2"/>
    <x v="1"/>
    <x v="1"/>
    <x v="0"/>
    <x v="1"/>
    <x v="1"/>
    <x v="2"/>
    <x v="2"/>
    <x v="0"/>
    <x v="0"/>
    <x v="0"/>
    <x v="0"/>
    <x v="0"/>
    <x v="0"/>
    <x v="0"/>
    <x v="0"/>
    <x v="0"/>
    <x v="0"/>
    <x v="0"/>
    <x v="0"/>
    <x v="0"/>
    <x v="0"/>
    <x v="0"/>
    <x v="0"/>
  </r>
  <r>
    <x v="1"/>
    <x v="0"/>
    <x v="1"/>
    <x v="2"/>
    <x v="2"/>
    <x v="1"/>
    <x v="2"/>
    <x v="1"/>
    <x v="2"/>
    <x v="1"/>
    <x v="1"/>
    <x v="1"/>
    <x v="3"/>
    <x v="0"/>
    <x v="2"/>
    <x v="1"/>
    <x v="0"/>
    <x v="2"/>
    <x v="1"/>
    <x v="0"/>
    <x v="2"/>
    <x v="1"/>
    <x v="3"/>
    <x v="1"/>
    <x v="1"/>
    <x v="2"/>
    <x v="0"/>
    <x v="2"/>
    <x v="0"/>
    <x v="2"/>
    <x v="0"/>
    <x v="0"/>
    <x v="0"/>
    <x v="0"/>
    <x v="0"/>
    <x v="0"/>
    <x v="0"/>
    <x v="0"/>
    <x v="0"/>
    <x v="0"/>
    <x v="0"/>
    <x v="0"/>
    <x v="0"/>
    <x v="0"/>
    <x v="0"/>
    <x v="0"/>
    <x v="0"/>
  </r>
  <r>
    <x v="1"/>
    <x v="0"/>
    <x v="1"/>
    <x v="2"/>
    <x v="0"/>
    <x v="0"/>
    <x v="0"/>
    <x v="0"/>
    <x v="3"/>
    <x v="0"/>
    <x v="1"/>
    <x v="0"/>
    <x v="0"/>
    <x v="2"/>
    <x v="0"/>
    <x v="0"/>
    <x v="1"/>
    <x v="0"/>
    <x v="0"/>
    <x v="0"/>
    <x v="2"/>
    <x v="0"/>
    <x v="0"/>
    <x v="1"/>
    <x v="0"/>
    <x v="0"/>
    <x v="0"/>
    <x v="0"/>
    <x v="0"/>
    <x v="2"/>
    <x v="1"/>
    <x v="0"/>
    <x v="0"/>
    <x v="0"/>
    <x v="0"/>
    <x v="0"/>
    <x v="0"/>
    <x v="0"/>
    <x v="0"/>
    <x v="0"/>
    <x v="0"/>
    <x v="0"/>
    <x v="0"/>
    <x v="0"/>
    <x v="0"/>
    <x v="0"/>
    <x v="0"/>
  </r>
  <r>
    <x v="1"/>
    <x v="0"/>
    <x v="1"/>
    <x v="2"/>
    <x v="2"/>
    <x v="0"/>
    <x v="0"/>
    <x v="2"/>
    <x v="3"/>
    <x v="0"/>
    <x v="1"/>
    <x v="1"/>
    <x v="0"/>
    <x v="0"/>
    <x v="0"/>
    <x v="1"/>
    <x v="1"/>
    <x v="3"/>
    <x v="1"/>
    <x v="3"/>
    <x v="1"/>
    <x v="0"/>
    <x v="0"/>
    <x v="1"/>
    <x v="2"/>
    <x v="0"/>
    <x v="0"/>
    <x v="0"/>
    <x v="3"/>
    <x v="2"/>
    <x v="1"/>
    <x v="0"/>
    <x v="0"/>
    <x v="0"/>
    <x v="0"/>
    <x v="0"/>
    <x v="0"/>
    <x v="0"/>
    <x v="0"/>
    <x v="0"/>
    <x v="0"/>
    <x v="0"/>
    <x v="0"/>
    <x v="0"/>
    <x v="0"/>
    <x v="0"/>
    <x v="0"/>
  </r>
  <r>
    <x v="1"/>
    <x v="0"/>
    <x v="1"/>
    <x v="2"/>
    <x v="2"/>
    <x v="0"/>
    <x v="0"/>
    <x v="0"/>
    <x v="0"/>
    <x v="0"/>
    <x v="1"/>
    <x v="0"/>
    <x v="0"/>
    <x v="0"/>
    <x v="0"/>
    <x v="0"/>
    <x v="1"/>
    <x v="2"/>
    <x v="1"/>
    <x v="1"/>
    <x v="1"/>
    <x v="0"/>
    <x v="1"/>
    <x v="1"/>
    <x v="2"/>
    <x v="0"/>
    <x v="0"/>
    <x v="0"/>
    <x v="2"/>
    <x v="2"/>
    <x v="1"/>
    <x v="0"/>
    <x v="0"/>
    <x v="0"/>
    <x v="0"/>
    <x v="0"/>
    <x v="0"/>
    <x v="0"/>
    <x v="0"/>
    <x v="0"/>
    <x v="0"/>
    <x v="0"/>
    <x v="0"/>
    <x v="0"/>
    <x v="0"/>
    <x v="0"/>
    <x v="0"/>
  </r>
  <r>
    <x v="1"/>
    <x v="0"/>
    <x v="1"/>
    <x v="0"/>
    <x v="2"/>
    <x v="2"/>
    <x v="3"/>
    <x v="2"/>
    <x v="0"/>
    <x v="0"/>
    <x v="1"/>
    <x v="0"/>
    <x v="0"/>
    <x v="0"/>
    <x v="0"/>
    <x v="1"/>
    <x v="1"/>
    <x v="0"/>
    <x v="1"/>
    <x v="1"/>
    <x v="1"/>
    <x v="1"/>
    <x v="0"/>
    <x v="1"/>
    <x v="2"/>
    <x v="0"/>
    <x v="0"/>
    <x v="0"/>
    <x v="0"/>
    <x v="2"/>
    <x v="1"/>
    <x v="0"/>
    <x v="0"/>
    <x v="0"/>
    <x v="0"/>
    <x v="0"/>
    <x v="0"/>
    <x v="0"/>
    <x v="0"/>
    <x v="0"/>
    <x v="0"/>
    <x v="0"/>
    <x v="0"/>
    <x v="0"/>
    <x v="0"/>
    <x v="0"/>
    <x v="0"/>
  </r>
  <r>
    <x v="1"/>
    <x v="0"/>
    <x v="4"/>
    <x v="0"/>
    <x v="2"/>
    <x v="0"/>
    <x v="0"/>
    <x v="0"/>
    <x v="3"/>
    <x v="0"/>
    <x v="1"/>
    <x v="1"/>
    <x v="0"/>
    <x v="0"/>
    <x v="0"/>
    <x v="0"/>
    <x v="0"/>
    <x v="0"/>
    <x v="1"/>
    <x v="1"/>
    <x v="1"/>
    <x v="3"/>
    <x v="0"/>
    <x v="1"/>
    <x v="2"/>
    <x v="3"/>
    <x v="0"/>
    <x v="0"/>
    <x v="0"/>
    <x v="2"/>
    <x v="1"/>
    <x v="0"/>
    <x v="0"/>
    <x v="0"/>
    <x v="0"/>
    <x v="0"/>
    <x v="0"/>
    <x v="0"/>
    <x v="0"/>
    <x v="0"/>
    <x v="0"/>
    <x v="0"/>
    <x v="0"/>
    <x v="0"/>
    <x v="0"/>
    <x v="0"/>
    <x v="0"/>
  </r>
  <r>
    <x v="1"/>
    <x v="0"/>
    <x v="1"/>
    <x v="2"/>
    <x v="2"/>
    <x v="0"/>
    <x v="0"/>
    <x v="2"/>
    <x v="3"/>
    <x v="0"/>
    <x v="1"/>
    <x v="1"/>
    <x v="0"/>
    <x v="0"/>
    <x v="0"/>
    <x v="1"/>
    <x v="1"/>
    <x v="0"/>
    <x v="1"/>
    <x v="1"/>
    <x v="1"/>
    <x v="3"/>
    <x v="0"/>
    <x v="1"/>
    <x v="2"/>
    <x v="0"/>
    <x v="0"/>
    <x v="0"/>
    <x v="2"/>
    <x v="2"/>
    <x v="1"/>
    <x v="0"/>
    <x v="0"/>
    <x v="0"/>
    <x v="0"/>
    <x v="0"/>
    <x v="0"/>
    <x v="0"/>
    <x v="0"/>
    <x v="0"/>
    <x v="0"/>
    <x v="0"/>
    <x v="0"/>
    <x v="0"/>
    <x v="0"/>
    <x v="0"/>
    <x v="0"/>
  </r>
  <r>
    <x v="1"/>
    <x v="0"/>
    <x v="1"/>
    <x v="2"/>
    <x v="3"/>
    <x v="3"/>
    <x v="0"/>
    <x v="0"/>
    <x v="3"/>
    <x v="0"/>
    <x v="1"/>
    <x v="1"/>
    <x v="0"/>
    <x v="2"/>
    <x v="1"/>
    <x v="0"/>
    <x v="3"/>
    <x v="0"/>
    <x v="1"/>
    <x v="3"/>
    <x v="1"/>
    <x v="1"/>
    <x v="0"/>
    <x v="3"/>
    <x v="0"/>
    <x v="2"/>
    <x v="0"/>
    <x v="0"/>
    <x v="0"/>
    <x v="2"/>
    <x v="1"/>
    <x v="0"/>
    <x v="0"/>
    <x v="0"/>
    <x v="0"/>
    <x v="0"/>
    <x v="0"/>
    <x v="0"/>
    <x v="0"/>
    <x v="0"/>
    <x v="0"/>
    <x v="0"/>
    <x v="0"/>
    <x v="0"/>
    <x v="0"/>
    <x v="0"/>
    <x v="0"/>
  </r>
  <r>
    <x v="1"/>
    <x v="0"/>
    <x v="1"/>
    <x v="2"/>
    <x v="2"/>
    <x v="0"/>
    <x v="0"/>
    <x v="0"/>
    <x v="3"/>
    <x v="0"/>
    <x v="1"/>
    <x v="1"/>
    <x v="2"/>
    <x v="0"/>
    <x v="0"/>
    <x v="0"/>
    <x v="0"/>
    <x v="0"/>
    <x v="0"/>
    <x v="1"/>
    <x v="0"/>
    <x v="3"/>
    <x v="0"/>
    <x v="1"/>
    <x v="0"/>
    <x v="0"/>
    <x v="0"/>
    <x v="0"/>
    <x v="0"/>
    <x v="2"/>
    <x v="1"/>
    <x v="0"/>
    <x v="0"/>
    <x v="0"/>
    <x v="0"/>
    <x v="0"/>
    <x v="0"/>
    <x v="0"/>
    <x v="0"/>
    <x v="0"/>
    <x v="0"/>
    <x v="0"/>
    <x v="0"/>
    <x v="0"/>
    <x v="0"/>
    <x v="0"/>
    <x v="0"/>
  </r>
  <r>
    <x v="1"/>
    <x v="0"/>
    <x v="1"/>
    <x v="0"/>
    <x v="2"/>
    <x v="2"/>
    <x v="2"/>
    <x v="0"/>
    <x v="3"/>
    <x v="2"/>
    <x v="1"/>
    <x v="0"/>
    <x v="0"/>
    <x v="0"/>
    <x v="0"/>
    <x v="0"/>
    <x v="1"/>
    <x v="0"/>
    <x v="0"/>
    <x v="0"/>
    <x v="0"/>
    <x v="1"/>
    <x v="0"/>
    <x v="1"/>
    <x v="2"/>
    <x v="0"/>
    <x v="0"/>
    <x v="3"/>
    <x v="0"/>
    <x v="2"/>
    <x v="0"/>
    <x v="0"/>
    <x v="0"/>
    <x v="0"/>
    <x v="0"/>
    <x v="0"/>
    <x v="0"/>
    <x v="0"/>
    <x v="0"/>
    <x v="0"/>
    <x v="0"/>
    <x v="0"/>
    <x v="0"/>
    <x v="0"/>
    <x v="0"/>
    <x v="0"/>
    <x v="0"/>
  </r>
  <r>
    <x v="1"/>
    <x v="0"/>
    <x v="1"/>
    <x v="0"/>
    <x v="2"/>
    <x v="0"/>
    <x v="1"/>
    <x v="0"/>
    <x v="3"/>
    <x v="0"/>
    <x v="1"/>
    <x v="1"/>
    <x v="0"/>
    <x v="0"/>
    <x v="0"/>
    <x v="3"/>
    <x v="0"/>
    <x v="0"/>
    <x v="0"/>
    <x v="1"/>
    <x v="1"/>
    <x v="3"/>
    <x v="0"/>
    <x v="1"/>
    <x v="0"/>
    <x v="3"/>
    <x v="0"/>
    <x v="3"/>
    <x v="2"/>
    <x v="2"/>
    <x v="0"/>
    <x v="0"/>
    <x v="0"/>
    <x v="0"/>
    <x v="0"/>
    <x v="0"/>
    <x v="0"/>
    <x v="0"/>
    <x v="0"/>
    <x v="0"/>
    <x v="0"/>
    <x v="0"/>
    <x v="0"/>
    <x v="0"/>
    <x v="0"/>
    <x v="0"/>
    <x v="0"/>
  </r>
  <r>
    <x v="1"/>
    <x v="0"/>
    <x v="1"/>
    <x v="0"/>
    <x v="0"/>
    <x v="0"/>
    <x v="0"/>
    <x v="2"/>
    <x v="3"/>
    <x v="0"/>
    <x v="1"/>
    <x v="1"/>
    <x v="0"/>
    <x v="0"/>
    <x v="0"/>
    <x v="1"/>
    <x v="1"/>
    <x v="0"/>
    <x v="1"/>
    <x v="1"/>
    <x v="1"/>
    <x v="0"/>
    <x v="0"/>
    <x v="1"/>
    <x v="2"/>
    <x v="3"/>
    <x v="0"/>
    <x v="0"/>
    <x v="0"/>
    <x v="2"/>
    <x v="1"/>
    <x v="0"/>
    <x v="0"/>
    <x v="0"/>
    <x v="0"/>
    <x v="0"/>
    <x v="0"/>
    <x v="0"/>
    <x v="0"/>
    <x v="0"/>
    <x v="0"/>
    <x v="0"/>
    <x v="0"/>
    <x v="0"/>
    <x v="0"/>
    <x v="0"/>
    <x v="0"/>
  </r>
  <r>
    <x v="1"/>
    <x v="0"/>
    <x v="2"/>
    <x v="2"/>
    <x v="2"/>
    <x v="0"/>
    <x v="0"/>
    <x v="0"/>
    <x v="3"/>
    <x v="0"/>
    <x v="1"/>
    <x v="1"/>
    <x v="0"/>
    <x v="0"/>
    <x v="0"/>
    <x v="1"/>
    <x v="0"/>
    <x v="0"/>
    <x v="1"/>
    <x v="1"/>
    <x v="1"/>
    <x v="3"/>
    <x v="0"/>
    <x v="1"/>
    <x v="2"/>
    <x v="0"/>
    <x v="0"/>
    <x v="0"/>
    <x v="0"/>
    <x v="2"/>
    <x v="1"/>
    <x v="0"/>
    <x v="0"/>
    <x v="0"/>
    <x v="0"/>
    <x v="0"/>
    <x v="0"/>
    <x v="0"/>
    <x v="0"/>
    <x v="0"/>
    <x v="0"/>
    <x v="0"/>
    <x v="0"/>
    <x v="0"/>
    <x v="0"/>
    <x v="0"/>
    <x v="0"/>
  </r>
  <r>
    <x v="1"/>
    <x v="0"/>
    <x v="2"/>
    <x v="2"/>
    <x v="2"/>
    <x v="0"/>
    <x v="0"/>
    <x v="0"/>
    <x v="3"/>
    <x v="0"/>
    <x v="1"/>
    <x v="1"/>
    <x v="0"/>
    <x v="0"/>
    <x v="1"/>
    <x v="0"/>
    <x v="0"/>
    <x v="0"/>
    <x v="1"/>
    <x v="1"/>
    <x v="1"/>
    <x v="0"/>
    <x v="1"/>
    <x v="1"/>
    <x v="2"/>
    <x v="3"/>
    <x v="0"/>
    <x v="0"/>
    <x v="0"/>
    <x v="2"/>
    <x v="1"/>
    <x v="0"/>
    <x v="0"/>
    <x v="0"/>
    <x v="0"/>
    <x v="0"/>
    <x v="0"/>
    <x v="0"/>
    <x v="0"/>
    <x v="0"/>
    <x v="0"/>
    <x v="0"/>
    <x v="0"/>
    <x v="0"/>
    <x v="0"/>
    <x v="0"/>
    <x v="0"/>
  </r>
  <r>
    <x v="1"/>
    <x v="0"/>
    <x v="2"/>
    <x v="2"/>
    <x v="0"/>
    <x v="0"/>
    <x v="0"/>
    <x v="3"/>
    <x v="1"/>
    <x v="0"/>
    <x v="1"/>
    <x v="0"/>
    <x v="2"/>
    <x v="2"/>
    <x v="0"/>
    <x v="0"/>
    <x v="0"/>
    <x v="0"/>
    <x v="1"/>
    <x v="1"/>
    <x v="1"/>
    <x v="0"/>
    <x v="0"/>
    <x v="1"/>
    <x v="2"/>
    <x v="3"/>
    <x v="0"/>
    <x v="0"/>
    <x v="0"/>
    <x v="2"/>
    <x v="1"/>
    <x v="0"/>
    <x v="0"/>
    <x v="0"/>
    <x v="0"/>
    <x v="0"/>
    <x v="0"/>
    <x v="0"/>
    <x v="0"/>
    <x v="0"/>
    <x v="0"/>
    <x v="0"/>
    <x v="0"/>
    <x v="0"/>
    <x v="0"/>
    <x v="0"/>
    <x v="0"/>
  </r>
  <r>
    <x v="1"/>
    <x v="0"/>
    <x v="2"/>
    <x v="0"/>
    <x v="2"/>
    <x v="0"/>
    <x v="3"/>
    <x v="0"/>
    <x v="3"/>
    <x v="0"/>
    <x v="1"/>
    <x v="1"/>
    <x v="0"/>
    <x v="0"/>
    <x v="0"/>
    <x v="0"/>
    <x v="1"/>
    <x v="0"/>
    <x v="1"/>
    <x v="1"/>
    <x v="1"/>
    <x v="3"/>
    <x v="0"/>
    <x v="1"/>
    <x v="2"/>
    <x v="3"/>
    <x v="0"/>
    <x v="3"/>
    <x v="0"/>
    <x v="2"/>
    <x v="1"/>
    <x v="0"/>
    <x v="0"/>
    <x v="0"/>
    <x v="0"/>
    <x v="0"/>
    <x v="0"/>
    <x v="0"/>
    <x v="0"/>
    <x v="0"/>
    <x v="0"/>
    <x v="0"/>
    <x v="0"/>
    <x v="0"/>
    <x v="0"/>
    <x v="0"/>
    <x v="0"/>
  </r>
  <r>
    <x v="1"/>
    <x v="0"/>
    <x v="2"/>
    <x v="0"/>
    <x v="2"/>
    <x v="0"/>
    <x v="1"/>
    <x v="0"/>
    <x v="3"/>
    <x v="0"/>
    <x v="1"/>
    <x v="1"/>
    <x v="0"/>
    <x v="0"/>
    <x v="0"/>
    <x v="0"/>
    <x v="0"/>
    <x v="0"/>
    <x v="1"/>
    <x v="1"/>
    <x v="0"/>
    <x v="0"/>
    <x v="0"/>
    <x v="1"/>
    <x v="2"/>
    <x v="0"/>
    <x v="0"/>
    <x v="0"/>
    <x v="0"/>
    <x v="2"/>
    <x v="1"/>
    <x v="0"/>
    <x v="0"/>
    <x v="0"/>
    <x v="0"/>
    <x v="0"/>
    <x v="0"/>
    <x v="0"/>
    <x v="0"/>
    <x v="0"/>
    <x v="0"/>
    <x v="0"/>
    <x v="0"/>
    <x v="0"/>
    <x v="0"/>
    <x v="0"/>
    <x v="0"/>
  </r>
  <r>
    <x v="1"/>
    <x v="0"/>
    <x v="6"/>
    <x v="0"/>
    <x v="2"/>
    <x v="0"/>
    <x v="0"/>
    <x v="2"/>
    <x v="3"/>
    <x v="0"/>
    <x v="1"/>
    <x v="1"/>
    <x v="0"/>
    <x v="0"/>
    <x v="0"/>
    <x v="1"/>
    <x v="1"/>
    <x v="0"/>
    <x v="1"/>
    <x v="1"/>
    <x v="0"/>
    <x v="3"/>
    <x v="0"/>
    <x v="1"/>
    <x v="2"/>
    <x v="0"/>
    <x v="0"/>
    <x v="0"/>
    <x v="0"/>
    <x v="2"/>
    <x v="1"/>
    <x v="0"/>
    <x v="0"/>
    <x v="0"/>
    <x v="0"/>
    <x v="0"/>
    <x v="0"/>
    <x v="0"/>
    <x v="0"/>
    <x v="0"/>
    <x v="0"/>
    <x v="0"/>
    <x v="0"/>
    <x v="0"/>
    <x v="0"/>
    <x v="0"/>
    <x v="0"/>
  </r>
  <r>
    <x v="1"/>
    <x v="0"/>
    <x v="2"/>
    <x v="0"/>
    <x v="2"/>
    <x v="0"/>
    <x v="0"/>
    <x v="3"/>
    <x v="0"/>
    <x v="0"/>
    <x v="1"/>
    <x v="0"/>
    <x v="0"/>
    <x v="0"/>
    <x v="0"/>
    <x v="1"/>
    <x v="3"/>
    <x v="0"/>
    <x v="1"/>
    <x v="1"/>
    <x v="1"/>
    <x v="0"/>
    <x v="0"/>
    <x v="1"/>
    <x v="2"/>
    <x v="0"/>
    <x v="0"/>
    <x v="0"/>
    <x v="0"/>
    <x v="2"/>
    <x v="1"/>
    <x v="0"/>
    <x v="0"/>
    <x v="0"/>
    <x v="0"/>
    <x v="0"/>
    <x v="0"/>
    <x v="0"/>
    <x v="0"/>
    <x v="0"/>
    <x v="0"/>
    <x v="0"/>
    <x v="0"/>
    <x v="0"/>
    <x v="0"/>
    <x v="0"/>
    <x v="0"/>
  </r>
  <r>
    <x v="1"/>
    <x v="0"/>
    <x v="2"/>
    <x v="0"/>
    <x v="2"/>
    <x v="0"/>
    <x v="0"/>
    <x v="2"/>
    <x v="3"/>
    <x v="0"/>
    <x v="1"/>
    <x v="1"/>
    <x v="0"/>
    <x v="0"/>
    <x v="0"/>
    <x v="1"/>
    <x v="1"/>
    <x v="0"/>
    <x v="1"/>
    <x v="1"/>
    <x v="3"/>
    <x v="3"/>
    <x v="0"/>
    <x v="1"/>
    <x v="2"/>
    <x v="0"/>
    <x v="0"/>
    <x v="0"/>
    <x v="0"/>
    <x v="2"/>
    <x v="1"/>
    <x v="0"/>
    <x v="0"/>
    <x v="0"/>
    <x v="0"/>
    <x v="0"/>
    <x v="0"/>
    <x v="0"/>
    <x v="0"/>
    <x v="0"/>
    <x v="0"/>
    <x v="0"/>
    <x v="0"/>
    <x v="0"/>
    <x v="0"/>
    <x v="0"/>
    <x v="0"/>
  </r>
  <r>
    <x v="1"/>
    <x v="0"/>
    <x v="3"/>
    <x v="0"/>
    <x v="2"/>
    <x v="0"/>
    <x v="0"/>
    <x v="2"/>
    <x v="3"/>
    <x v="0"/>
    <x v="1"/>
    <x v="1"/>
    <x v="0"/>
    <x v="0"/>
    <x v="0"/>
    <x v="1"/>
    <x v="1"/>
    <x v="0"/>
    <x v="1"/>
    <x v="1"/>
    <x v="1"/>
    <x v="3"/>
    <x v="0"/>
    <x v="1"/>
    <x v="2"/>
    <x v="0"/>
    <x v="0"/>
    <x v="0"/>
    <x v="0"/>
    <x v="2"/>
    <x v="1"/>
    <x v="0"/>
    <x v="0"/>
    <x v="0"/>
    <x v="0"/>
    <x v="0"/>
    <x v="0"/>
    <x v="0"/>
    <x v="0"/>
    <x v="0"/>
    <x v="0"/>
    <x v="0"/>
    <x v="0"/>
    <x v="0"/>
    <x v="0"/>
    <x v="0"/>
    <x v="0"/>
  </r>
  <r>
    <x v="1"/>
    <x v="0"/>
    <x v="3"/>
    <x v="0"/>
    <x v="2"/>
    <x v="0"/>
    <x v="1"/>
    <x v="2"/>
    <x v="3"/>
    <x v="0"/>
    <x v="1"/>
    <x v="0"/>
    <x v="0"/>
    <x v="0"/>
    <x v="1"/>
    <x v="1"/>
    <x v="1"/>
    <x v="3"/>
    <x v="1"/>
    <x v="1"/>
    <x v="1"/>
    <x v="3"/>
    <x v="0"/>
    <x v="0"/>
    <x v="2"/>
    <x v="0"/>
    <x v="0"/>
    <x v="0"/>
    <x v="0"/>
    <x v="2"/>
    <x v="1"/>
    <x v="0"/>
    <x v="0"/>
    <x v="0"/>
    <x v="0"/>
    <x v="0"/>
    <x v="0"/>
    <x v="0"/>
    <x v="0"/>
    <x v="0"/>
    <x v="0"/>
    <x v="0"/>
    <x v="0"/>
    <x v="0"/>
    <x v="0"/>
    <x v="0"/>
    <x v="0"/>
  </r>
  <r>
    <x v="1"/>
    <x v="0"/>
    <x v="3"/>
    <x v="2"/>
    <x v="2"/>
    <x v="0"/>
    <x v="0"/>
    <x v="2"/>
    <x v="3"/>
    <x v="0"/>
    <x v="1"/>
    <x v="1"/>
    <x v="0"/>
    <x v="0"/>
    <x v="0"/>
    <x v="1"/>
    <x v="1"/>
    <x v="0"/>
    <x v="1"/>
    <x v="1"/>
    <x v="1"/>
    <x v="0"/>
    <x v="0"/>
    <x v="1"/>
    <x v="2"/>
    <x v="0"/>
    <x v="0"/>
    <x v="0"/>
    <x v="0"/>
    <x v="2"/>
    <x v="1"/>
    <x v="0"/>
    <x v="0"/>
    <x v="0"/>
    <x v="0"/>
    <x v="0"/>
    <x v="0"/>
    <x v="0"/>
    <x v="0"/>
    <x v="0"/>
    <x v="0"/>
    <x v="0"/>
    <x v="0"/>
    <x v="0"/>
    <x v="0"/>
    <x v="0"/>
    <x v="0"/>
  </r>
  <r>
    <x v="1"/>
    <x v="0"/>
    <x v="3"/>
    <x v="2"/>
    <x v="2"/>
    <x v="0"/>
    <x v="0"/>
    <x v="2"/>
    <x v="3"/>
    <x v="0"/>
    <x v="1"/>
    <x v="1"/>
    <x v="0"/>
    <x v="0"/>
    <x v="0"/>
    <x v="1"/>
    <x v="1"/>
    <x v="0"/>
    <x v="1"/>
    <x v="1"/>
    <x v="1"/>
    <x v="3"/>
    <x v="0"/>
    <x v="1"/>
    <x v="2"/>
    <x v="3"/>
    <x v="0"/>
    <x v="0"/>
    <x v="0"/>
    <x v="2"/>
    <x v="1"/>
    <x v="0"/>
    <x v="0"/>
    <x v="0"/>
    <x v="0"/>
    <x v="0"/>
    <x v="0"/>
    <x v="0"/>
    <x v="0"/>
    <x v="0"/>
    <x v="0"/>
    <x v="0"/>
    <x v="0"/>
    <x v="0"/>
    <x v="0"/>
    <x v="0"/>
    <x v="0"/>
  </r>
  <r>
    <x v="1"/>
    <x v="0"/>
    <x v="3"/>
    <x v="0"/>
    <x v="2"/>
    <x v="0"/>
    <x v="0"/>
    <x v="2"/>
    <x v="3"/>
    <x v="0"/>
    <x v="1"/>
    <x v="0"/>
    <x v="0"/>
    <x v="0"/>
    <x v="0"/>
    <x v="1"/>
    <x v="1"/>
    <x v="0"/>
    <x v="1"/>
    <x v="1"/>
    <x v="1"/>
    <x v="3"/>
    <x v="0"/>
    <x v="1"/>
    <x v="1"/>
    <x v="0"/>
    <x v="0"/>
    <x v="0"/>
    <x v="0"/>
    <x v="2"/>
    <x v="3"/>
    <x v="0"/>
    <x v="0"/>
    <x v="0"/>
    <x v="0"/>
    <x v="0"/>
    <x v="0"/>
    <x v="0"/>
    <x v="0"/>
    <x v="0"/>
    <x v="0"/>
    <x v="0"/>
    <x v="0"/>
    <x v="0"/>
    <x v="0"/>
    <x v="0"/>
    <x v="0"/>
  </r>
  <r>
    <x v="1"/>
    <x v="0"/>
    <x v="3"/>
    <x v="2"/>
    <x v="2"/>
    <x v="0"/>
    <x v="0"/>
    <x v="2"/>
    <x v="3"/>
    <x v="0"/>
    <x v="1"/>
    <x v="1"/>
    <x v="0"/>
    <x v="0"/>
    <x v="0"/>
    <x v="1"/>
    <x v="1"/>
    <x v="3"/>
    <x v="1"/>
    <x v="3"/>
    <x v="1"/>
    <x v="3"/>
    <x v="0"/>
    <x v="1"/>
    <x v="2"/>
    <x v="0"/>
    <x v="0"/>
    <x v="0"/>
    <x v="0"/>
    <x v="2"/>
    <x v="1"/>
    <x v="0"/>
    <x v="0"/>
    <x v="0"/>
    <x v="0"/>
    <x v="0"/>
    <x v="0"/>
    <x v="0"/>
    <x v="0"/>
    <x v="0"/>
    <x v="0"/>
    <x v="0"/>
    <x v="0"/>
    <x v="0"/>
    <x v="0"/>
    <x v="0"/>
    <x v="0"/>
  </r>
  <r>
    <x v="1"/>
    <x v="0"/>
    <x v="3"/>
    <x v="2"/>
    <x v="2"/>
    <x v="0"/>
    <x v="0"/>
    <x v="2"/>
    <x v="3"/>
    <x v="0"/>
    <x v="1"/>
    <x v="1"/>
    <x v="0"/>
    <x v="0"/>
    <x v="0"/>
    <x v="1"/>
    <x v="1"/>
    <x v="0"/>
    <x v="1"/>
    <x v="1"/>
    <x v="1"/>
    <x v="0"/>
    <x v="0"/>
    <x v="1"/>
    <x v="2"/>
    <x v="0"/>
    <x v="0"/>
    <x v="0"/>
    <x v="0"/>
    <x v="2"/>
    <x v="1"/>
    <x v="0"/>
    <x v="0"/>
    <x v="0"/>
    <x v="0"/>
    <x v="0"/>
    <x v="0"/>
    <x v="0"/>
    <x v="0"/>
    <x v="0"/>
    <x v="0"/>
    <x v="0"/>
    <x v="0"/>
    <x v="0"/>
    <x v="0"/>
    <x v="0"/>
    <x v="0"/>
  </r>
  <r>
    <x v="1"/>
    <x v="0"/>
    <x v="3"/>
    <x v="0"/>
    <x v="0"/>
    <x v="2"/>
    <x v="0"/>
    <x v="2"/>
    <x v="3"/>
    <x v="0"/>
    <x v="1"/>
    <x v="1"/>
    <x v="0"/>
    <x v="0"/>
    <x v="0"/>
    <x v="1"/>
    <x v="0"/>
    <x v="0"/>
    <x v="1"/>
    <x v="1"/>
    <x v="1"/>
    <x v="0"/>
    <x v="0"/>
    <x v="1"/>
    <x v="2"/>
    <x v="3"/>
    <x v="0"/>
    <x v="0"/>
    <x v="0"/>
    <x v="2"/>
    <x v="1"/>
    <x v="0"/>
    <x v="0"/>
    <x v="0"/>
    <x v="0"/>
    <x v="0"/>
    <x v="0"/>
    <x v="0"/>
    <x v="0"/>
    <x v="0"/>
    <x v="0"/>
    <x v="0"/>
    <x v="0"/>
    <x v="0"/>
    <x v="0"/>
    <x v="0"/>
    <x v="0"/>
  </r>
  <r>
    <x v="1"/>
    <x v="0"/>
    <x v="6"/>
    <x v="2"/>
    <x v="2"/>
    <x v="0"/>
    <x v="0"/>
    <x v="2"/>
    <x v="3"/>
    <x v="0"/>
    <x v="1"/>
    <x v="1"/>
    <x v="0"/>
    <x v="0"/>
    <x v="0"/>
    <x v="1"/>
    <x v="1"/>
    <x v="0"/>
    <x v="1"/>
    <x v="1"/>
    <x v="0"/>
    <x v="0"/>
    <x v="0"/>
    <x v="1"/>
    <x v="2"/>
    <x v="0"/>
    <x v="0"/>
    <x v="0"/>
    <x v="0"/>
    <x v="2"/>
    <x v="1"/>
    <x v="0"/>
    <x v="0"/>
    <x v="0"/>
    <x v="0"/>
    <x v="0"/>
    <x v="0"/>
    <x v="0"/>
    <x v="0"/>
    <x v="0"/>
    <x v="0"/>
    <x v="0"/>
    <x v="0"/>
    <x v="0"/>
    <x v="0"/>
    <x v="0"/>
    <x v="0"/>
  </r>
  <r>
    <x v="1"/>
    <x v="0"/>
    <x v="6"/>
    <x v="2"/>
    <x v="2"/>
    <x v="0"/>
    <x v="0"/>
    <x v="2"/>
    <x v="3"/>
    <x v="0"/>
    <x v="1"/>
    <x v="1"/>
    <x v="0"/>
    <x v="0"/>
    <x v="0"/>
    <x v="1"/>
    <x v="1"/>
    <x v="0"/>
    <x v="1"/>
    <x v="1"/>
    <x v="3"/>
    <x v="0"/>
    <x v="3"/>
    <x v="1"/>
    <x v="2"/>
    <x v="3"/>
    <x v="0"/>
    <x v="3"/>
    <x v="0"/>
    <x v="2"/>
    <x v="1"/>
    <x v="0"/>
    <x v="0"/>
    <x v="0"/>
    <x v="0"/>
    <x v="0"/>
    <x v="0"/>
    <x v="0"/>
    <x v="0"/>
    <x v="0"/>
    <x v="0"/>
    <x v="0"/>
    <x v="0"/>
    <x v="0"/>
    <x v="0"/>
    <x v="0"/>
    <x v="0"/>
  </r>
  <r>
    <x v="1"/>
    <x v="0"/>
    <x v="6"/>
    <x v="0"/>
    <x v="2"/>
    <x v="0"/>
    <x v="0"/>
    <x v="2"/>
    <x v="3"/>
    <x v="0"/>
    <x v="1"/>
    <x v="1"/>
    <x v="0"/>
    <x v="0"/>
    <x v="0"/>
    <x v="1"/>
    <x v="1"/>
    <x v="0"/>
    <x v="1"/>
    <x v="1"/>
    <x v="1"/>
    <x v="3"/>
    <x v="0"/>
    <x v="1"/>
    <x v="2"/>
    <x v="0"/>
    <x v="0"/>
    <x v="0"/>
    <x v="0"/>
    <x v="2"/>
    <x v="1"/>
    <x v="0"/>
    <x v="0"/>
    <x v="0"/>
    <x v="0"/>
    <x v="0"/>
    <x v="0"/>
    <x v="0"/>
    <x v="0"/>
    <x v="0"/>
    <x v="0"/>
    <x v="0"/>
    <x v="0"/>
    <x v="0"/>
    <x v="0"/>
    <x v="0"/>
    <x v="0"/>
  </r>
  <r>
    <x v="1"/>
    <x v="0"/>
    <x v="6"/>
    <x v="0"/>
    <x v="2"/>
    <x v="0"/>
    <x v="0"/>
    <x v="2"/>
    <x v="1"/>
    <x v="0"/>
    <x v="1"/>
    <x v="1"/>
    <x v="0"/>
    <x v="0"/>
    <x v="0"/>
    <x v="1"/>
    <x v="1"/>
    <x v="0"/>
    <x v="1"/>
    <x v="1"/>
    <x v="0"/>
    <x v="0"/>
    <x v="0"/>
    <x v="1"/>
    <x v="2"/>
    <x v="3"/>
    <x v="0"/>
    <x v="0"/>
    <x v="0"/>
    <x v="2"/>
    <x v="1"/>
    <x v="0"/>
    <x v="0"/>
    <x v="0"/>
    <x v="0"/>
    <x v="0"/>
    <x v="0"/>
    <x v="0"/>
    <x v="0"/>
    <x v="0"/>
    <x v="0"/>
    <x v="0"/>
    <x v="0"/>
    <x v="0"/>
    <x v="0"/>
    <x v="0"/>
    <x v="0"/>
  </r>
  <r>
    <x v="1"/>
    <x v="0"/>
    <x v="3"/>
    <x v="0"/>
    <x v="2"/>
    <x v="0"/>
    <x v="0"/>
    <x v="2"/>
    <x v="3"/>
    <x v="2"/>
    <x v="1"/>
    <x v="1"/>
    <x v="2"/>
    <x v="0"/>
    <x v="0"/>
    <x v="1"/>
    <x v="0"/>
    <x v="0"/>
    <x v="1"/>
    <x v="1"/>
    <x v="1"/>
    <x v="0"/>
    <x v="0"/>
    <x v="1"/>
    <x v="2"/>
    <x v="3"/>
    <x v="0"/>
    <x v="0"/>
    <x v="0"/>
    <x v="2"/>
    <x v="1"/>
    <x v="0"/>
    <x v="0"/>
    <x v="0"/>
    <x v="0"/>
    <x v="0"/>
    <x v="0"/>
    <x v="0"/>
    <x v="0"/>
    <x v="0"/>
    <x v="0"/>
    <x v="0"/>
    <x v="0"/>
    <x v="0"/>
    <x v="0"/>
    <x v="0"/>
    <x v="0"/>
  </r>
  <r>
    <x v="1"/>
    <x v="0"/>
    <x v="3"/>
    <x v="0"/>
    <x v="2"/>
    <x v="0"/>
    <x v="0"/>
    <x v="2"/>
    <x v="3"/>
    <x v="0"/>
    <x v="1"/>
    <x v="1"/>
    <x v="0"/>
    <x v="0"/>
    <x v="0"/>
    <x v="1"/>
    <x v="1"/>
    <x v="0"/>
    <x v="1"/>
    <x v="1"/>
    <x v="1"/>
    <x v="0"/>
    <x v="0"/>
    <x v="1"/>
    <x v="2"/>
    <x v="0"/>
    <x v="0"/>
    <x v="0"/>
    <x v="0"/>
    <x v="2"/>
    <x v="1"/>
    <x v="0"/>
    <x v="0"/>
    <x v="0"/>
    <x v="0"/>
    <x v="0"/>
    <x v="0"/>
    <x v="0"/>
    <x v="0"/>
    <x v="0"/>
    <x v="0"/>
    <x v="0"/>
    <x v="0"/>
    <x v="0"/>
    <x v="0"/>
    <x v="0"/>
    <x v="0"/>
  </r>
  <r>
    <x v="1"/>
    <x v="0"/>
    <x v="3"/>
    <x v="0"/>
    <x v="2"/>
    <x v="0"/>
    <x v="0"/>
    <x v="0"/>
    <x v="3"/>
    <x v="0"/>
    <x v="1"/>
    <x v="1"/>
    <x v="0"/>
    <x v="0"/>
    <x v="0"/>
    <x v="1"/>
    <x v="1"/>
    <x v="0"/>
    <x v="1"/>
    <x v="1"/>
    <x v="1"/>
    <x v="3"/>
    <x v="0"/>
    <x v="1"/>
    <x v="2"/>
    <x v="0"/>
    <x v="0"/>
    <x v="0"/>
    <x v="0"/>
    <x v="2"/>
    <x v="1"/>
    <x v="0"/>
    <x v="0"/>
    <x v="0"/>
    <x v="0"/>
    <x v="0"/>
    <x v="0"/>
    <x v="0"/>
    <x v="0"/>
    <x v="0"/>
    <x v="0"/>
    <x v="0"/>
    <x v="0"/>
    <x v="0"/>
    <x v="0"/>
    <x v="0"/>
    <x v="0"/>
  </r>
  <r>
    <x v="1"/>
    <x v="0"/>
    <x v="3"/>
    <x v="2"/>
    <x v="2"/>
    <x v="0"/>
    <x v="0"/>
    <x v="2"/>
    <x v="3"/>
    <x v="0"/>
    <x v="1"/>
    <x v="1"/>
    <x v="0"/>
    <x v="0"/>
    <x v="0"/>
    <x v="1"/>
    <x v="1"/>
    <x v="0"/>
    <x v="1"/>
    <x v="1"/>
    <x v="1"/>
    <x v="3"/>
    <x v="0"/>
    <x v="1"/>
    <x v="2"/>
    <x v="0"/>
    <x v="0"/>
    <x v="0"/>
    <x v="0"/>
    <x v="2"/>
    <x v="1"/>
    <x v="0"/>
    <x v="0"/>
    <x v="0"/>
    <x v="0"/>
    <x v="0"/>
    <x v="0"/>
    <x v="0"/>
    <x v="0"/>
    <x v="0"/>
    <x v="0"/>
    <x v="0"/>
    <x v="0"/>
    <x v="0"/>
    <x v="0"/>
    <x v="0"/>
    <x v="0"/>
  </r>
  <r>
    <x v="1"/>
    <x v="0"/>
    <x v="3"/>
    <x v="0"/>
    <x v="2"/>
    <x v="0"/>
    <x v="0"/>
    <x v="2"/>
    <x v="3"/>
    <x v="0"/>
    <x v="1"/>
    <x v="1"/>
    <x v="0"/>
    <x v="0"/>
    <x v="0"/>
    <x v="1"/>
    <x v="0"/>
    <x v="0"/>
    <x v="1"/>
    <x v="1"/>
    <x v="1"/>
    <x v="3"/>
    <x v="0"/>
    <x v="1"/>
    <x v="2"/>
    <x v="0"/>
    <x v="0"/>
    <x v="0"/>
    <x v="0"/>
    <x v="2"/>
    <x v="1"/>
    <x v="0"/>
    <x v="0"/>
    <x v="0"/>
    <x v="0"/>
    <x v="0"/>
    <x v="0"/>
    <x v="0"/>
    <x v="0"/>
    <x v="0"/>
    <x v="0"/>
    <x v="0"/>
    <x v="0"/>
    <x v="0"/>
    <x v="0"/>
    <x v="0"/>
    <x v="0"/>
  </r>
  <r>
    <x v="1"/>
    <x v="0"/>
    <x v="3"/>
    <x v="0"/>
    <x v="0"/>
    <x v="0"/>
    <x v="0"/>
    <x v="0"/>
    <x v="3"/>
    <x v="2"/>
    <x v="1"/>
    <x v="0"/>
    <x v="0"/>
    <x v="0"/>
    <x v="0"/>
    <x v="1"/>
    <x v="0"/>
    <x v="0"/>
    <x v="1"/>
    <x v="1"/>
    <x v="1"/>
    <x v="3"/>
    <x v="0"/>
    <x v="1"/>
    <x v="0"/>
    <x v="0"/>
    <x v="0"/>
    <x v="0"/>
    <x v="0"/>
    <x v="2"/>
    <x v="1"/>
    <x v="0"/>
    <x v="0"/>
    <x v="0"/>
    <x v="0"/>
    <x v="0"/>
    <x v="0"/>
    <x v="0"/>
    <x v="0"/>
    <x v="0"/>
    <x v="0"/>
    <x v="0"/>
    <x v="0"/>
    <x v="0"/>
    <x v="0"/>
    <x v="0"/>
    <x v="0"/>
  </r>
  <r>
    <x v="1"/>
    <x v="0"/>
    <x v="6"/>
    <x v="2"/>
    <x v="2"/>
    <x v="0"/>
    <x v="1"/>
    <x v="2"/>
    <x v="3"/>
    <x v="0"/>
    <x v="1"/>
    <x v="1"/>
    <x v="0"/>
    <x v="0"/>
    <x v="0"/>
    <x v="1"/>
    <x v="0"/>
    <x v="0"/>
    <x v="1"/>
    <x v="1"/>
    <x v="0"/>
    <x v="0"/>
    <x v="3"/>
    <x v="3"/>
    <x v="2"/>
    <x v="0"/>
    <x v="0"/>
    <x v="0"/>
    <x v="2"/>
    <x v="2"/>
    <x v="1"/>
    <x v="0"/>
    <x v="0"/>
    <x v="0"/>
    <x v="0"/>
    <x v="0"/>
    <x v="0"/>
    <x v="0"/>
    <x v="0"/>
    <x v="0"/>
    <x v="0"/>
    <x v="0"/>
    <x v="0"/>
    <x v="0"/>
    <x v="0"/>
    <x v="0"/>
    <x v="0"/>
  </r>
  <r>
    <x v="1"/>
    <x v="0"/>
    <x v="6"/>
    <x v="0"/>
    <x v="2"/>
    <x v="0"/>
    <x v="0"/>
    <x v="2"/>
    <x v="3"/>
    <x v="0"/>
    <x v="1"/>
    <x v="1"/>
    <x v="0"/>
    <x v="0"/>
    <x v="0"/>
    <x v="1"/>
    <x v="1"/>
    <x v="0"/>
    <x v="1"/>
    <x v="1"/>
    <x v="1"/>
    <x v="3"/>
    <x v="0"/>
    <x v="1"/>
    <x v="2"/>
    <x v="0"/>
    <x v="0"/>
    <x v="0"/>
    <x v="0"/>
    <x v="2"/>
    <x v="1"/>
    <x v="0"/>
    <x v="0"/>
    <x v="0"/>
    <x v="0"/>
    <x v="0"/>
    <x v="0"/>
    <x v="0"/>
    <x v="0"/>
    <x v="0"/>
    <x v="0"/>
    <x v="0"/>
    <x v="0"/>
    <x v="0"/>
    <x v="0"/>
    <x v="0"/>
    <x v="0"/>
  </r>
  <r>
    <x v="1"/>
    <x v="0"/>
    <x v="6"/>
    <x v="2"/>
    <x v="2"/>
    <x v="0"/>
    <x v="0"/>
    <x v="2"/>
    <x v="0"/>
    <x v="0"/>
    <x v="1"/>
    <x v="1"/>
    <x v="0"/>
    <x v="0"/>
    <x v="0"/>
    <x v="1"/>
    <x v="1"/>
    <x v="0"/>
    <x v="1"/>
    <x v="1"/>
    <x v="3"/>
    <x v="3"/>
    <x v="0"/>
    <x v="3"/>
    <x v="2"/>
    <x v="0"/>
    <x v="0"/>
    <x v="0"/>
    <x v="0"/>
    <x v="2"/>
    <x v="1"/>
    <x v="0"/>
    <x v="0"/>
    <x v="0"/>
    <x v="0"/>
    <x v="0"/>
    <x v="0"/>
    <x v="0"/>
    <x v="0"/>
    <x v="0"/>
    <x v="0"/>
    <x v="0"/>
    <x v="0"/>
    <x v="0"/>
    <x v="0"/>
    <x v="0"/>
    <x v="0"/>
  </r>
  <r>
    <x v="1"/>
    <x v="0"/>
    <x v="6"/>
    <x v="2"/>
    <x v="2"/>
    <x v="0"/>
    <x v="0"/>
    <x v="2"/>
    <x v="3"/>
    <x v="0"/>
    <x v="1"/>
    <x v="1"/>
    <x v="0"/>
    <x v="0"/>
    <x v="0"/>
    <x v="1"/>
    <x v="1"/>
    <x v="0"/>
    <x v="1"/>
    <x v="1"/>
    <x v="0"/>
    <x v="3"/>
    <x v="0"/>
    <x v="1"/>
    <x v="2"/>
    <x v="0"/>
    <x v="0"/>
    <x v="0"/>
    <x v="0"/>
    <x v="2"/>
    <x v="1"/>
    <x v="0"/>
    <x v="0"/>
    <x v="0"/>
    <x v="0"/>
    <x v="0"/>
    <x v="0"/>
    <x v="0"/>
    <x v="0"/>
    <x v="0"/>
    <x v="0"/>
    <x v="0"/>
    <x v="0"/>
    <x v="0"/>
    <x v="0"/>
    <x v="0"/>
    <x v="0"/>
  </r>
  <r>
    <x v="1"/>
    <x v="0"/>
    <x v="3"/>
    <x v="0"/>
    <x v="2"/>
    <x v="0"/>
    <x v="0"/>
    <x v="0"/>
    <x v="1"/>
    <x v="0"/>
    <x v="1"/>
    <x v="1"/>
    <x v="0"/>
    <x v="0"/>
    <x v="0"/>
    <x v="1"/>
    <x v="1"/>
    <x v="0"/>
    <x v="1"/>
    <x v="1"/>
    <x v="1"/>
    <x v="3"/>
    <x v="0"/>
    <x v="1"/>
    <x v="2"/>
    <x v="0"/>
    <x v="0"/>
    <x v="0"/>
    <x v="0"/>
    <x v="2"/>
    <x v="1"/>
    <x v="0"/>
    <x v="0"/>
    <x v="0"/>
    <x v="0"/>
    <x v="0"/>
    <x v="0"/>
    <x v="0"/>
    <x v="0"/>
    <x v="0"/>
    <x v="0"/>
    <x v="0"/>
    <x v="0"/>
    <x v="0"/>
    <x v="0"/>
    <x v="0"/>
    <x v="0"/>
  </r>
  <r>
    <x v="1"/>
    <x v="0"/>
    <x v="0"/>
    <x v="0"/>
    <x v="2"/>
    <x v="0"/>
    <x v="0"/>
    <x v="2"/>
    <x v="3"/>
    <x v="0"/>
    <x v="1"/>
    <x v="1"/>
    <x v="0"/>
    <x v="0"/>
    <x v="0"/>
    <x v="1"/>
    <x v="1"/>
    <x v="0"/>
    <x v="1"/>
    <x v="0"/>
    <x v="1"/>
    <x v="3"/>
    <x v="0"/>
    <x v="1"/>
    <x v="2"/>
    <x v="3"/>
    <x v="0"/>
    <x v="3"/>
    <x v="0"/>
    <x v="2"/>
    <x v="1"/>
    <x v="0"/>
    <x v="0"/>
    <x v="0"/>
    <x v="0"/>
    <x v="0"/>
    <x v="0"/>
    <x v="0"/>
    <x v="0"/>
    <x v="0"/>
    <x v="0"/>
    <x v="0"/>
    <x v="0"/>
    <x v="0"/>
    <x v="0"/>
    <x v="0"/>
    <x v="0"/>
  </r>
  <r>
    <x v="1"/>
    <x v="0"/>
    <x v="0"/>
    <x v="1"/>
    <x v="0"/>
    <x v="3"/>
    <x v="0"/>
    <x v="3"/>
    <x v="3"/>
    <x v="2"/>
    <x v="1"/>
    <x v="1"/>
    <x v="2"/>
    <x v="0"/>
    <x v="0"/>
    <x v="1"/>
    <x v="1"/>
    <x v="3"/>
    <x v="3"/>
    <x v="3"/>
    <x v="1"/>
    <x v="3"/>
    <x v="0"/>
    <x v="1"/>
    <x v="2"/>
    <x v="0"/>
    <x v="0"/>
    <x v="0"/>
    <x v="0"/>
    <x v="2"/>
    <x v="3"/>
    <x v="0"/>
    <x v="0"/>
    <x v="0"/>
    <x v="0"/>
    <x v="0"/>
    <x v="0"/>
    <x v="0"/>
    <x v="0"/>
    <x v="0"/>
    <x v="0"/>
    <x v="0"/>
    <x v="0"/>
    <x v="0"/>
    <x v="0"/>
    <x v="0"/>
    <x v="0"/>
  </r>
  <r>
    <x v="1"/>
    <x v="0"/>
    <x v="0"/>
    <x v="2"/>
    <x v="2"/>
    <x v="0"/>
    <x v="0"/>
    <x v="0"/>
    <x v="3"/>
    <x v="0"/>
    <x v="0"/>
    <x v="1"/>
    <x v="0"/>
    <x v="0"/>
    <x v="0"/>
    <x v="1"/>
    <x v="1"/>
    <x v="0"/>
    <x v="1"/>
    <x v="1"/>
    <x v="1"/>
    <x v="3"/>
    <x v="1"/>
    <x v="1"/>
    <x v="2"/>
    <x v="0"/>
    <x v="0"/>
    <x v="0"/>
    <x v="3"/>
    <x v="2"/>
    <x v="1"/>
    <x v="0"/>
    <x v="0"/>
    <x v="0"/>
    <x v="0"/>
    <x v="0"/>
    <x v="0"/>
    <x v="0"/>
    <x v="0"/>
    <x v="0"/>
    <x v="0"/>
    <x v="0"/>
    <x v="0"/>
    <x v="0"/>
    <x v="0"/>
    <x v="0"/>
    <x v="0"/>
  </r>
  <r>
    <x v="1"/>
    <x v="0"/>
    <x v="0"/>
    <x v="0"/>
    <x v="2"/>
    <x v="0"/>
    <x v="1"/>
    <x v="2"/>
    <x v="1"/>
    <x v="0"/>
    <x v="1"/>
    <x v="1"/>
    <x v="0"/>
    <x v="0"/>
    <x v="0"/>
    <x v="1"/>
    <x v="1"/>
    <x v="0"/>
    <x v="1"/>
    <x v="1"/>
    <x v="1"/>
    <x v="0"/>
    <x v="0"/>
    <x v="1"/>
    <x v="2"/>
    <x v="0"/>
    <x v="0"/>
    <x v="0"/>
    <x v="0"/>
    <x v="2"/>
    <x v="1"/>
    <x v="0"/>
    <x v="0"/>
    <x v="0"/>
    <x v="0"/>
    <x v="0"/>
    <x v="0"/>
    <x v="0"/>
    <x v="0"/>
    <x v="0"/>
    <x v="0"/>
    <x v="0"/>
    <x v="0"/>
    <x v="0"/>
    <x v="0"/>
    <x v="0"/>
    <x v="0"/>
  </r>
  <r>
    <x v="1"/>
    <x v="0"/>
    <x v="0"/>
    <x v="0"/>
    <x v="2"/>
    <x v="0"/>
    <x v="1"/>
    <x v="2"/>
    <x v="3"/>
    <x v="0"/>
    <x v="1"/>
    <x v="1"/>
    <x v="0"/>
    <x v="0"/>
    <x v="0"/>
    <x v="1"/>
    <x v="1"/>
    <x v="2"/>
    <x v="1"/>
    <x v="1"/>
    <x v="1"/>
    <x v="0"/>
    <x v="1"/>
    <x v="3"/>
    <x v="2"/>
    <x v="3"/>
    <x v="0"/>
    <x v="0"/>
    <x v="0"/>
    <x v="2"/>
    <x v="1"/>
    <x v="0"/>
    <x v="0"/>
    <x v="0"/>
    <x v="0"/>
    <x v="0"/>
    <x v="0"/>
    <x v="0"/>
    <x v="0"/>
    <x v="0"/>
    <x v="0"/>
    <x v="0"/>
    <x v="0"/>
    <x v="0"/>
    <x v="0"/>
    <x v="0"/>
    <x v="0"/>
  </r>
  <r>
    <x v="1"/>
    <x v="0"/>
    <x v="3"/>
    <x v="0"/>
    <x v="2"/>
    <x v="0"/>
    <x v="0"/>
    <x v="2"/>
    <x v="3"/>
    <x v="0"/>
    <x v="1"/>
    <x v="1"/>
    <x v="0"/>
    <x v="0"/>
    <x v="0"/>
    <x v="0"/>
    <x v="0"/>
    <x v="0"/>
    <x v="1"/>
    <x v="1"/>
    <x v="0"/>
    <x v="3"/>
    <x v="3"/>
    <x v="1"/>
    <x v="2"/>
    <x v="0"/>
    <x v="0"/>
    <x v="0"/>
    <x v="0"/>
    <x v="2"/>
    <x v="1"/>
    <x v="0"/>
    <x v="0"/>
    <x v="0"/>
    <x v="0"/>
    <x v="0"/>
    <x v="0"/>
    <x v="0"/>
    <x v="0"/>
    <x v="0"/>
    <x v="0"/>
    <x v="0"/>
    <x v="0"/>
    <x v="0"/>
    <x v="0"/>
    <x v="0"/>
    <x v="0"/>
  </r>
  <r>
    <x v="1"/>
    <x v="0"/>
    <x v="0"/>
    <x v="1"/>
    <x v="3"/>
    <x v="2"/>
    <x v="0"/>
    <x v="0"/>
    <x v="1"/>
    <x v="0"/>
    <x v="1"/>
    <x v="1"/>
    <x v="0"/>
    <x v="0"/>
    <x v="0"/>
    <x v="1"/>
    <x v="1"/>
    <x v="0"/>
    <x v="1"/>
    <x v="0"/>
    <x v="1"/>
    <x v="0"/>
    <x v="0"/>
    <x v="1"/>
    <x v="2"/>
    <x v="3"/>
    <x v="0"/>
    <x v="0"/>
    <x v="0"/>
    <x v="2"/>
    <x v="1"/>
    <x v="0"/>
    <x v="0"/>
    <x v="0"/>
    <x v="0"/>
    <x v="0"/>
    <x v="0"/>
    <x v="0"/>
    <x v="0"/>
    <x v="0"/>
    <x v="0"/>
    <x v="0"/>
    <x v="0"/>
    <x v="0"/>
    <x v="0"/>
    <x v="0"/>
    <x v="0"/>
  </r>
  <r>
    <x v="1"/>
    <x v="0"/>
    <x v="0"/>
    <x v="0"/>
    <x v="2"/>
    <x v="2"/>
    <x v="0"/>
    <x v="0"/>
    <x v="0"/>
    <x v="0"/>
    <x v="1"/>
    <x v="1"/>
    <x v="0"/>
    <x v="0"/>
    <x v="0"/>
    <x v="1"/>
    <x v="1"/>
    <x v="0"/>
    <x v="0"/>
    <x v="1"/>
    <x v="0"/>
    <x v="1"/>
    <x v="1"/>
    <x v="1"/>
    <x v="0"/>
    <x v="0"/>
    <x v="0"/>
    <x v="0"/>
    <x v="3"/>
    <x v="2"/>
    <x v="1"/>
    <x v="0"/>
    <x v="0"/>
    <x v="0"/>
    <x v="0"/>
    <x v="0"/>
    <x v="0"/>
    <x v="0"/>
    <x v="0"/>
    <x v="0"/>
    <x v="0"/>
    <x v="0"/>
    <x v="0"/>
    <x v="0"/>
    <x v="0"/>
    <x v="0"/>
    <x v="0"/>
  </r>
  <r>
    <x v="1"/>
    <x v="0"/>
    <x v="3"/>
    <x v="2"/>
    <x v="2"/>
    <x v="0"/>
    <x v="0"/>
    <x v="2"/>
    <x v="3"/>
    <x v="0"/>
    <x v="1"/>
    <x v="1"/>
    <x v="0"/>
    <x v="0"/>
    <x v="0"/>
    <x v="1"/>
    <x v="0"/>
    <x v="0"/>
    <x v="1"/>
    <x v="1"/>
    <x v="1"/>
    <x v="3"/>
    <x v="0"/>
    <x v="1"/>
    <x v="2"/>
    <x v="0"/>
    <x v="0"/>
    <x v="0"/>
    <x v="0"/>
    <x v="2"/>
    <x v="1"/>
    <x v="0"/>
    <x v="0"/>
    <x v="0"/>
    <x v="0"/>
    <x v="0"/>
    <x v="0"/>
    <x v="0"/>
    <x v="0"/>
    <x v="0"/>
    <x v="0"/>
    <x v="0"/>
    <x v="0"/>
    <x v="0"/>
    <x v="0"/>
    <x v="0"/>
    <x v="0"/>
  </r>
  <r>
    <x v="1"/>
    <x v="0"/>
    <x v="3"/>
    <x v="2"/>
    <x v="2"/>
    <x v="0"/>
    <x v="0"/>
    <x v="2"/>
    <x v="3"/>
    <x v="0"/>
    <x v="1"/>
    <x v="1"/>
    <x v="0"/>
    <x v="0"/>
    <x v="0"/>
    <x v="1"/>
    <x v="1"/>
    <x v="0"/>
    <x v="1"/>
    <x v="1"/>
    <x v="1"/>
    <x v="3"/>
    <x v="0"/>
    <x v="1"/>
    <x v="2"/>
    <x v="0"/>
    <x v="0"/>
    <x v="0"/>
    <x v="0"/>
    <x v="2"/>
    <x v="1"/>
    <x v="0"/>
    <x v="0"/>
    <x v="0"/>
    <x v="0"/>
    <x v="0"/>
    <x v="0"/>
    <x v="0"/>
    <x v="0"/>
    <x v="0"/>
    <x v="0"/>
    <x v="0"/>
    <x v="0"/>
    <x v="0"/>
    <x v="0"/>
    <x v="0"/>
    <x v="0"/>
  </r>
  <r>
    <x v="1"/>
    <x v="0"/>
    <x v="3"/>
    <x v="2"/>
    <x v="2"/>
    <x v="0"/>
    <x v="0"/>
    <x v="2"/>
    <x v="3"/>
    <x v="0"/>
    <x v="1"/>
    <x v="1"/>
    <x v="0"/>
    <x v="0"/>
    <x v="0"/>
    <x v="1"/>
    <x v="1"/>
    <x v="0"/>
    <x v="1"/>
    <x v="1"/>
    <x v="1"/>
    <x v="3"/>
    <x v="0"/>
    <x v="1"/>
    <x v="2"/>
    <x v="0"/>
    <x v="0"/>
    <x v="0"/>
    <x v="0"/>
    <x v="2"/>
    <x v="1"/>
    <x v="0"/>
    <x v="0"/>
    <x v="0"/>
    <x v="0"/>
    <x v="0"/>
    <x v="0"/>
    <x v="0"/>
    <x v="0"/>
    <x v="0"/>
    <x v="0"/>
    <x v="0"/>
    <x v="0"/>
    <x v="0"/>
    <x v="0"/>
    <x v="0"/>
    <x v="0"/>
  </r>
  <r>
    <x v="1"/>
    <x v="0"/>
    <x v="3"/>
    <x v="0"/>
    <x v="0"/>
    <x v="0"/>
    <x v="0"/>
    <x v="2"/>
    <x v="3"/>
    <x v="0"/>
    <x v="1"/>
    <x v="1"/>
    <x v="0"/>
    <x v="0"/>
    <x v="0"/>
    <x v="0"/>
    <x v="0"/>
    <x v="0"/>
    <x v="1"/>
    <x v="1"/>
    <x v="1"/>
    <x v="0"/>
    <x v="0"/>
    <x v="1"/>
    <x v="2"/>
    <x v="0"/>
    <x v="0"/>
    <x v="0"/>
    <x v="0"/>
    <x v="2"/>
    <x v="1"/>
    <x v="0"/>
    <x v="0"/>
    <x v="0"/>
    <x v="0"/>
    <x v="0"/>
    <x v="0"/>
    <x v="0"/>
    <x v="0"/>
    <x v="0"/>
    <x v="0"/>
    <x v="0"/>
    <x v="0"/>
    <x v="0"/>
    <x v="0"/>
    <x v="0"/>
    <x v="0"/>
  </r>
  <r>
    <x v="1"/>
    <x v="0"/>
    <x v="1"/>
    <x v="0"/>
    <x v="0"/>
    <x v="0"/>
    <x v="3"/>
    <x v="2"/>
    <x v="1"/>
    <x v="0"/>
    <x v="1"/>
    <x v="1"/>
    <x v="0"/>
    <x v="0"/>
    <x v="1"/>
    <x v="1"/>
    <x v="1"/>
    <x v="0"/>
    <x v="1"/>
    <x v="0"/>
    <x v="1"/>
    <x v="0"/>
    <x v="1"/>
    <x v="3"/>
    <x v="0"/>
    <x v="0"/>
    <x v="0"/>
    <x v="0"/>
    <x v="0"/>
    <x v="2"/>
    <x v="0"/>
    <x v="0"/>
    <x v="0"/>
    <x v="0"/>
    <x v="0"/>
    <x v="0"/>
    <x v="0"/>
    <x v="0"/>
    <x v="0"/>
    <x v="0"/>
    <x v="0"/>
    <x v="0"/>
    <x v="0"/>
    <x v="0"/>
    <x v="0"/>
    <x v="0"/>
    <x v="0"/>
  </r>
  <r>
    <x v="1"/>
    <x v="0"/>
    <x v="5"/>
    <x v="2"/>
    <x v="1"/>
    <x v="1"/>
    <x v="2"/>
    <x v="2"/>
    <x v="2"/>
    <x v="1"/>
    <x v="1"/>
    <x v="2"/>
    <x v="1"/>
    <x v="1"/>
    <x v="0"/>
    <x v="2"/>
    <x v="2"/>
    <x v="1"/>
    <x v="2"/>
    <x v="2"/>
    <x v="2"/>
    <x v="3"/>
    <x v="2"/>
    <x v="2"/>
    <x v="2"/>
    <x v="1"/>
    <x v="0"/>
    <x v="1"/>
    <x v="1"/>
    <x v="2"/>
    <x v="1"/>
    <x v="0"/>
    <x v="0"/>
    <x v="0"/>
    <x v="0"/>
    <x v="0"/>
    <x v="0"/>
    <x v="0"/>
    <x v="0"/>
    <x v="0"/>
    <x v="0"/>
    <x v="0"/>
    <x v="0"/>
    <x v="0"/>
    <x v="0"/>
    <x v="0"/>
    <x v="0"/>
  </r>
  <r>
    <x v="1"/>
    <x v="0"/>
    <x v="5"/>
    <x v="0"/>
    <x v="2"/>
    <x v="0"/>
    <x v="0"/>
    <x v="2"/>
    <x v="3"/>
    <x v="0"/>
    <x v="1"/>
    <x v="1"/>
    <x v="0"/>
    <x v="0"/>
    <x v="0"/>
    <x v="1"/>
    <x v="1"/>
    <x v="0"/>
    <x v="1"/>
    <x v="1"/>
    <x v="1"/>
    <x v="3"/>
    <x v="0"/>
    <x v="0"/>
    <x v="2"/>
    <x v="0"/>
    <x v="0"/>
    <x v="0"/>
    <x v="0"/>
    <x v="2"/>
    <x v="1"/>
    <x v="0"/>
    <x v="0"/>
    <x v="0"/>
    <x v="0"/>
    <x v="0"/>
    <x v="0"/>
    <x v="0"/>
    <x v="0"/>
    <x v="0"/>
    <x v="0"/>
    <x v="0"/>
    <x v="0"/>
    <x v="0"/>
    <x v="0"/>
    <x v="0"/>
    <x v="0"/>
  </r>
  <r>
    <x v="1"/>
    <x v="0"/>
    <x v="5"/>
    <x v="0"/>
    <x v="2"/>
    <x v="0"/>
    <x v="0"/>
    <x v="0"/>
    <x v="3"/>
    <x v="0"/>
    <x v="1"/>
    <x v="1"/>
    <x v="0"/>
    <x v="0"/>
    <x v="0"/>
    <x v="1"/>
    <x v="1"/>
    <x v="0"/>
    <x v="1"/>
    <x v="1"/>
    <x v="2"/>
    <x v="3"/>
    <x v="0"/>
    <x v="1"/>
    <x v="2"/>
    <x v="0"/>
    <x v="0"/>
    <x v="0"/>
    <x v="0"/>
    <x v="2"/>
    <x v="1"/>
    <x v="0"/>
    <x v="0"/>
    <x v="0"/>
    <x v="0"/>
    <x v="0"/>
    <x v="0"/>
    <x v="0"/>
    <x v="0"/>
    <x v="0"/>
    <x v="0"/>
    <x v="0"/>
    <x v="0"/>
    <x v="0"/>
    <x v="0"/>
    <x v="0"/>
    <x v="0"/>
  </r>
  <r>
    <x v="1"/>
    <x v="0"/>
    <x v="3"/>
    <x v="0"/>
    <x v="0"/>
    <x v="0"/>
    <x v="0"/>
    <x v="2"/>
    <x v="3"/>
    <x v="0"/>
    <x v="1"/>
    <x v="1"/>
    <x v="0"/>
    <x v="2"/>
    <x v="0"/>
    <x v="0"/>
    <x v="0"/>
    <x v="0"/>
    <x v="1"/>
    <x v="1"/>
    <x v="1"/>
    <x v="0"/>
    <x v="0"/>
    <x v="1"/>
    <x v="0"/>
    <x v="3"/>
    <x v="0"/>
    <x v="0"/>
    <x v="0"/>
    <x v="2"/>
    <x v="1"/>
    <x v="0"/>
    <x v="0"/>
    <x v="0"/>
    <x v="0"/>
    <x v="0"/>
    <x v="0"/>
    <x v="0"/>
    <x v="0"/>
    <x v="0"/>
    <x v="0"/>
    <x v="0"/>
    <x v="0"/>
    <x v="0"/>
    <x v="0"/>
    <x v="0"/>
    <x v="0"/>
  </r>
  <r>
    <x v="1"/>
    <x v="0"/>
    <x v="5"/>
    <x v="0"/>
    <x v="0"/>
    <x v="2"/>
    <x v="0"/>
    <x v="2"/>
    <x v="1"/>
    <x v="0"/>
    <x v="1"/>
    <x v="1"/>
    <x v="0"/>
    <x v="0"/>
    <x v="3"/>
    <x v="1"/>
    <x v="1"/>
    <x v="0"/>
    <x v="1"/>
    <x v="1"/>
    <x v="1"/>
    <x v="0"/>
    <x v="0"/>
    <x v="1"/>
    <x v="2"/>
    <x v="3"/>
    <x v="0"/>
    <x v="3"/>
    <x v="0"/>
    <x v="2"/>
    <x v="0"/>
    <x v="0"/>
    <x v="0"/>
    <x v="0"/>
    <x v="0"/>
    <x v="0"/>
    <x v="0"/>
    <x v="0"/>
    <x v="0"/>
    <x v="0"/>
    <x v="0"/>
    <x v="0"/>
    <x v="0"/>
    <x v="0"/>
    <x v="0"/>
    <x v="0"/>
    <x v="0"/>
  </r>
  <r>
    <x v="1"/>
    <x v="0"/>
    <x v="5"/>
    <x v="0"/>
    <x v="2"/>
    <x v="0"/>
    <x v="0"/>
    <x v="2"/>
    <x v="3"/>
    <x v="0"/>
    <x v="1"/>
    <x v="1"/>
    <x v="0"/>
    <x v="0"/>
    <x v="0"/>
    <x v="1"/>
    <x v="1"/>
    <x v="0"/>
    <x v="1"/>
    <x v="1"/>
    <x v="1"/>
    <x v="3"/>
    <x v="0"/>
    <x v="1"/>
    <x v="2"/>
    <x v="0"/>
    <x v="0"/>
    <x v="0"/>
    <x v="0"/>
    <x v="2"/>
    <x v="1"/>
    <x v="0"/>
    <x v="0"/>
    <x v="0"/>
    <x v="0"/>
    <x v="0"/>
    <x v="0"/>
    <x v="0"/>
    <x v="0"/>
    <x v="0"/>
    <x v="0"/>
    <x v="0"/>
    <x v="0"/>
    <x v="0"/>
    <x v="0"/>
    <x v="0"/>
    <x v="0"/>
  </r>
  <r>
    <x v="1"/>
    <x v="0"/>
    <x v="5"/>
    <x v="0"/>
    <x v="2"/>
    <x v="3"/>
    <x v="0"/>
    <x v="0"/>
    <x v="3"/>
    <x v="0"/>
    <x v="1"/>
    <x v="1"/>
    <x v="0"/>
    <x v="2"/>
    <x v="0"/>
    <x v="1"/>
    <x v="0"/>
    <x v="0"/>
    <x v="1"/>
    <x v="1"/>
    <x v="1"/>
    <x v="3"/>
    <x v="0"/>
    <x v="1"/>
    <x v="2"/>
    <x v="0"/>
    <x v="0"/>
    <x v="0"/>
    <x v="0"/>
    <x v="2"/>
    <x v="1"/>
    <x v="0"/>
    <x v="0"/>
    <x v="0"/>
    <x v="0"/>
    <x v="0"/>
    <x v="0"/>
    <x v="0"/>
    <x v="0"/>
    <x v="0"/>
    <x v="0"/>
    <x v="0"/>
    <x v="0"/>
    <x v="0"/>
    <x v="0"/>
    <x v="0"/>
    <x v="0"/>
  </r>
  <r>
    <x v="1"/>
    <x v="0"/>
    <x v="5"/>
    <x v="0"/>
    <x v="0"/>
    <x v="2"/>
    <x v="1"/>
    <x v="0"/>
    <x v="3"/>
    <x v="2"/>
    <x v="0"/>
    <x v="0"/>
    <x v="2"/>
    <x v="2"/>
    <x v="1"/>
    <x v="0"/>
    <x v="0"/>
    <x v="2"/>
    <x v="3"/>
    <x v="0"/>
    <x v="0"/>
    <x v="3"/>
    <x v="0"/>
    <x v="0"/>
    <x v="3"/>
    <x v="2"/>
    <x v="0"/>
    <x v="2"/>
    <x v="2"/>
    <x v="2"/>
    <x v="0"/>
    <x v="0"/>
    <x v="0"/>
    <x v="0"/>
    <x v="0"/>
    <x v="0"/>
    <x v="0"/>
    <x v="0"/>
    <x v="0"/>
    <x v="0"/>
    <x v="0"/>
    <x v="0"/>
    <x v="0"/>
    <x v="0"/>
    <x v="0"/>
    <x v="0"/>
    <x v="0"/>
  </r>
  <r>
    <x v="1"/>
    <x v="0"/>
    <x v="5"/>
    <x v="2"/>
    <x v="0"/>
    <x v="2"/>
    <x v="0"/>
    <x v="0"/>
    <x v="3"/>
    <x v="2"/>
    <x v="0"/>
    <x v="1"/>
    <x v="0"/>
    <x v="3"/>
    <x v="1"/>
    <x v="0"/>
    <x v="1"/>
    <x v="2"/>
    <x v="3"/>
    <x v="0"/>
    <x v="0"/>
    <x v="0"/>
    <x v="1"/>
    <x v="1"/>
    <x v="0"/>
    <x v="3"/>
    <x v="0"/>
    <x v="3"/>
    <x v="2"/>
    <x v="2"/>
    <x v="0"/>
    <x v="0"/>
    <x v="0"/>
    <x v="0"/>
    <x v="0"/>
    <x v="0"/>
    <x v="0"/>
    <x v="0"/>
    <x v="0"/>
    <x v="0"/>
    <x v="0"/>
    <x v="0"/>
    <x v="0"/>
    <x v="0"/>
    <x v="0"/>
    <x v="0"/>
    <x v="0"/>
  </r>
  <r>
    <x v="1"/>
    <x v="0"/>
    <x v="5"/>
    <x v="0"/>
    <x v="0"/>
    <x v="0"/>
    <x v="3"/>
    <x v="3"/>
    <x v="3"/>
    <x v="3"/>
    <x v="0"/>
    <x v="0"/>
    <x v="0"/>
    <x v="0"/>
    <x v="0"/>
    <x v="1"/>
    <x v="1"/>
    <x v="0"/>
    <x v="0"/>
    <x v="1"/>
    <x v="1"/>
    <x v="0"/>
    <x v="0"/>
    <x v="1"/>
    <x v="2"/>
    <x v="0"/>
    <x v="0"/>
    <x v="0"/>
    <x v="0"/>
    <x v="2"/>
    <x v="1"/>
    <x v="0"/>
    <x v="0"/>
    <x v="0"/>
    <x v="0"/>
    <x v="0"/>
    <x v="0"/>
    <x v="0"/>
    <x v="0"/>
    <x v="0"/>
    <x v="0"/>
    <x v="0"/>
    <x v="0"/>
    <x v="0"/>
    <x v="0"/>
    <x v="0"/>
    <x v="0"/>
  </r>
  <r>
    <x v="1"/>
    <x v="0"/>
    <x v="5"/>
    <x v="2"/>
    <x v="3"/>
    <x v="2"/>
    <x v="0"/>
    <x v="2"/>
    <x v="3"/>
    <x v="0"/>
    <x v="0"/>
    <x v="1"/>
    <x v="0"/>
    <x v="2"/>
    <x v="0"/>
    <x v="0"/>
    <x v="1"/>
    <x v="0"/>
    <x v="0"/>
    <x v="1"/>
    <x v="0"/>
    <x v="0"/>
    <x v="0"/>
    <x v="1"/>
    <x v="2"/>
    <x v="3"/>
    <x v="0"/>
    <x v="2"/>
    <x v="3"/>
    <x v="2"/>
    <x v="1"/>
    <x v="0"/>
    <x v="0"/>
    <x v="0"/>
    <x v="0"/>
    <x v="0"/>
    <x v="0"/>
    <x v="0"/>
    <x v="0"/>
    <x v="0"/>
    <x v="0"/>
    <x v="0"/>
    <x v="0"/>
    <x v="0"/>
    <x v="0"/>
    <x v="0"/>
    <x v="0"/>
  </r>
  <r>
    <x v="1"/>
    <x v="0"/>
    <x v="5"/>
    <x v="0"/>
    <x v="0"/>
    <x v="0"/>
    <x v="1"/>
    <x v="0"/>
    <x v="1"/>
    <x v="0"/>
    <x v="1"/>
    <x v="1"/>
    <x v="0"/>
    <x v="0"/>
    <x v="1"/>
    <x v="1"/>
    <x v="1"/>
    <x v="0"/>
    <x v="1"/>
    <x v="1"/>
    <x v="1"/>
    <x v="0"/>
    <x v="0"/>
    <x v="1"/>
    <x v="2"/>
    <x v="0"/>
    <x v="0"/>
    <x v="0"/>
    <x v="3"/>
    <x v="2"/>
    <x v="1"/>
    <x v="0"/>
    <x v="0"/>
    <x v="0"/>
    <x v="0"/>
    <x v="0"/>
    <x v="0"/>
    <x v="0"/>
    <x v="0"/>
    <x v="0"/>
    <x v="0"/>
    <x v="0"/>
    <x v="0"/>
    <x v="0"/>
    <x v="0"/>
    <x v="0"/>
    <x v="0"/>
  </r>
  <r>
    <x v="1"/>
    <x v="0"/>
    <x v="5"/>
    <x v="0"/>
    <x v="0"/>
    <x v="0"/>
    <x v="0"/>
    <x v="3"/>
    <x v="0"/>
    <x v="3"/>
    <x v="1"/>
    <x v="1"/>
    <x v="0"/>
    <x v="3"/>
    <x v="3"/>
    <x v="3"/>
    <x v="3"/>
    <x v="0"/>
    <x v="3"/>
    <x v="3"/>
    <x v="0"/>
    <x v="3"/>
    <x v="0"/>
    <x v="1"/>
    <x v="0"/>
    <x v="3"/>
    <x v="0"/>
    <x v="0"/>
    <x v="3"/>
    <x v="2"/>
    <x v="0"/>
    <x v="0"/>
    <x v="0"/>
    <x v="0"/>
    <x v="0"/>
    <x v="0"/>
    <x v="0"/>
    <x v="0"/>
    <x v="0"/>
    <x v="0"/>
    <x v="0"/>
    <x v="0"/>
    <x v="0"/>
    <x v="0"/>
    <x v="0"/>
    <x v="0"/>
    <x v="0"/>
  </r>
  <r>
    <x v="1"/>
    <x v="0"/>
    <x v="5"/>
    <x v="0"/>
    <x v="2"/>
    <x v="2"/>
    <x v="0"/>
    <x v="3"/>
    <x v="0"/>
    <x v="2"/>
    <x v="1"/>
    <x v="0"/>
    <x v="3"/>
    <x v="0"/>
    <x v="0"/>
    <x v="1"/>
    <x v="0"/>
    <x v="0"/>
    <x v="0"/>
    <x v="1"/>
    <x v="0"/>
    <x v="3"/>
    <x v="0"/>
    <x v="1"/>
    <x v="0"/>
    <x v="0"/>
    <x v="0"/>
    <x v="0"/>
    <x v="2"/>
    <x v="2"/>
    <x v="0"/>
    <x v="0"/>
    <x v="0"/>
    <x v="0"/>
    <x v="0"/>
    <x v="0"/>
    <x v="0"/>
    <x v="0"/>
    <x v="0"/>
    <x v="0"/>
    <x v="0"/>
    <x v="0"/>
    <x v="0"/>
    <x v="0"/>
    <x v="0"/>
    <x v="0"/>
    <x v="0"/>
  </r>
  <r>
    <x v="1"/>
    <x v="0"/>
    <x v="5"/>
    <x v="0"/>
    <x v="2"/>
    <x v="0"/>
    <x v="0"/>
    <x v="2"/>
    <x v="3"/>
    <x v="0"/>
    <x v="1"/>
    <x v="1"/>
    <x v="0"/>
    <x v="0"/>
    <x v="0"/>
    <x v="1"/>
    <x v="1"/>
    <x v="0"/>
    <x v="1"/>
    <x v="1"/>
    <x v="1"/>
    <x v="3"/>
    <x v="0"/>
    <x v="1"/>
    <x v="2"/>
    <x v="0"/>
    <x v="0"/>
    <x v="0"/>
    <x v="0"/>
    <x v="2"/>
    <x v="1"/>
    <x v="0"/>
    <x v="0"/>
    <x v="0"/>
    <x v="0"/>
    <x v="0"/>
    <x v="0"/>
    <x v="0"/>
    <x v="0"/>
    <x v="0"/>
    <x v="0"/>
    <x v="0"/>
    <x v="0"/>
    <x v="0"/>
    <x v="0"/>
    <x v="0"/>
    <x v="0"/>
  </r>
  <r>
    <x v="1"/>
    <x v="0"/>
    <x v="5"/>
    <x v="2"/>
    <x v="2"/>
    <x v="0"/>
    <x v="0"/>
    <x v="3"/>
    <x v="0"/>
    <x v="2"/>
    <x v="1"/>
    <x v="1"/>
    <x v="0"/>
    <x v="3"/>
    <x v="0"/>
    <x v="1"/>
    <x v="1"/>
    <x v="0"/>
    <x v="1"/>
    <x v="1"/>
    <x v="1"/>
    <x v="3"/>
    <x v="0"/>
    <x v="1"/>
    <x v="2"/>
    <x v="3"/>
    <x v="0"/>
    <x v="0"/>
    <x v="2"/>
    <x v="2"/>
    <x v="1"/>
    <x v="0"/>
    <x v="0"/>
    <x v="0"/>
    <x v="0"/>
    <x v="0"/>
    <x v="0"/>
    <x v="0"/>
    <x v="0"/>
    <x v="0"/>
    <x v="0"/>
    <x v="0"/>
    <x v="0"/>
    <x v="0"/>
    <x v="0"/>
    <x v="0"/>
    <x v="0"/>
  </r>
  <r>
    <x v="1"/>
    <x v="0"/>
    <x v="5"/>
    <x v="2"/>
    <x v="2"/>
    <x v="0"/>
    <x v="0"/>
    <x v="2"/>
    <x v="3"/>
    <x v="0"/>
    <x v="1"/>
    <x v="1"/>
    <x v="0"/>
    <x v="0"/>
    <x v="0"/>
    <x v="1"/>
    <x v="1"/>
    <x v="0"/>
    <x v="1"/>
    <x v="1"/>
    <x v="1"/>
    <x v="0"/>
    <x v="0"/>
    <x v="1"/>
    <x v="2"/>
    <x v="3"/>
    <x v="0"/>
    <x v="0"/>
    <x v="0"/>
    <x v="2"/>
    <x v="1"/>
    <x v="0"/>
    <x v="0"/>
    <x v="0"/>
    <x v="0"/>
    <x v="0"/>
    <x v="0"/>
    <x v="0"/>
    <x v="0"/>
    <x v="0"/>
    <x v="0"/>
    <x v="0"/>
    <x v="0"/>
    <x v="0"/>
    <x v="0"/>
    <x v="0"/>
    <x v="0"/>
  </r>
  <r>
    <x v="1"/>
    <x v="0"/>
    <x v="3"/>
    <x v="0"/>
    <x v="2"/>
    <x v="0"/>
    <x v="0"/>
    <x v="2"/>
    <x v="3"/>
    <x v="0"/>
    <x v="1"/>
    <x v="1"/>
    <x v="0"/>
    <x v="0"/>
    <x v="0"/>
    <x v="1"/>
    <x v="1"/>
    <x v="0"/>
    <x v="1"/>
    <x v="1"/>
    <x v="1"/>
    <x v="3"/>
    <x v="0"/>
    <x v="1"/>
    <x v="2"/>
    <x v="0"/>
    <x v="0"/>
    <x v="0"/>
    <x v="0"/>
    <x v="2"/>
    <x v="1"/>
    <x v="0"/>
    <x v="0"/>
    <x v="0"/>
    <x v="0"/>
    <x v="0"/>
    <x v="0"/>
    <x v="0"/>
    <x v="0"/>
    <x v="0"/>
    <x v="0"/>
    <x v="0"/>
    <x v="0"/>
    <x v="0"/>
    <x v="0"/>
    <x v="0"/>
    <x v="0"/>
  </r>
  <r>
    <x v="1"/>
    <x v="0"/>
    <x v="3"/>
    <x v="0"/>
    <x v="0"/>
    <x v="3"/>
    <x v="3"/>
    <x v="2"/>
    <x v="1"/>
    <x v="3"/>
    <x v="1"/>
    <x v="1"/>
    <x v="2"/>
    <x v="0"/>
    <x v="0"/>
    <x v="1"/>
    <x v="1"/>
    <x v="0"/>
    <x v="1"/>
    <x v="1"/>
    <x v="1"/>
    <x v="3"/>
    <x v="0"/>
    <x v="1"/>
    <x v="2"/>
    <x v="0"/>
    <x v="0"/>
    <x v="0"/>
    <x v="0"/>
    <x v="2"/>
    <x v="1"/>
    <x v="0"/>
    <x v="0"/>
    <x v="0"/>
    <x v="0"/>
    <x v="0"/>
    <x v="0"/>
    <x v="0"/>
    <x v="0"/>
    <x v="0"/>
    <x v="0"/>
    <x v="0"/>
    <x v="0"/>
    <x v="0"/>
    <x v="0"/>
    <x v="0"/>
    <x v="0"/>
  </r>
  <r>
    <x v="1"/>
    <x v="0"/>
    <x v="3"/>
    <x v="0"/>
    <x v="2"/>
    <x v="0"/>
    <x v="0"/>
    <x v="2"/>
    <x v="3"/>
    <x v="0"/>
    <x v="1"/>
    <x v="1"/>
    <x v="0"/>
    <x v="0"/>
    <x v="0"/>
    <x v="1"/>
    <x v="1"/>
    <x v="0"/>
    <x v="1"/>
    <x v="1"/>
    <x v="1"/>
    <x v="3"/>
    <x v="0"/>
    <x v="1"/>
    <x v="2"/>
    <x v="0"/>
    <x v="0"/>
    <x v="0"/>
    <x v="0"/>
    <x v="2"/>
    <x v="1"/>
    <x v="0"/>
    <x v="0"/>
    <x v="0"/>
    <x v="0"/>
    <x v="0"/>
    <x v="0"/>
    <x v="0"/>
    <x v="0"/>
    <x v="0"/>
    <x v="0"/>
    <x v="0"/>
    <x v="0"/>
    <x v="0"/>
    <x v="0"/>
    <x v="0"/>
    <x v="0"/>
  </r>
  <r>
    <x v="1"/>
    <x v="0"/>
    <x v="3"/>
    <x v="0"/>
    <x v="2"/>
    <x v="0"/>
    <x v="0"/>
    <x v="2"/>
    <x v="3"/>
    <x v="0"/>
    <x v="1"/>
    <x v="1"/>
    <x v="0"/>
    <x v="0"/>
    <x v="0"/>
    <x v="1"/>
    <x v="1"/>
    <x v="0"/>
    <x v="1"/>
    <x v="1"/>
    <x v="2"/>
    <x v="3"/>
    <x v="0"/>
    <x v="1"/>
    <x v="2"/>
    <x v="0"/>
    <x v="0"/>
    <x v="0"/>
    <x v="0"/>
    <x v="2"/>
    <x v="1"/>
    <x v="0"/>
    <x v="0"/>
    <x v="0"/>
    <x v="0"/>
    <x v="0"/>
    <x v="0"/>
    <x v="0"/>
    <x v="0"/>
    <x v="0"/>
    <x v="0"/>
    <x v="0"/>
    <x v="0"/>
    <x v="0"/>
    <x v="0"/>
    <x v="0"/>
    <x v="0"/>
  </r>
  <r>
    <x v="1"/>
    <x v="0"/>
    <x v="3"/>
    <x v="0"/>
    <x v="2"/>
    <x v="0"/>
    <x v="1"/>
    <x v="2"/>
    <x v="3"/>
    <x v="0"/>
    <x v="1"/>
    <x v="1"/>
    <x v="0"/>
    <x v="0"/>
    <x v="0"/>
    <x v="1"/>
    <x v="1"/>
    <x v="0"/>
    <x v="1"/>
    <x v="1"/>
    <x v="1"/>
    <x v="3"/>
    <x v="0"/>
    <x v="1"/>
    <x v="2"/>
    <x v="0"/>
    <x v="0"/>
    <x v="0"/>
    <x v="0"/>
    <x v="2"/>
    <x v="1"/>
    <x v="0"/>
    <x v="0"/>
    <x v="0"/>
    <x v="0"/>
    <x v="0"/>
    <x v="0"/>
    <x v="0"/>
    <x v="0"/>
    <x v="0"/>
    <x v="0"/>
    <x v="0"/>
    <x v="0"/>
    <x v="0"/>
    <x v="0"/>
    <x v="0"/>
    <x v="0"/>
  </r>
  <r>
    <x v="1"/>
    <x v="0"/>
    <x v="3"/>
    <x v="2"/>
    <x v="2"/>
    <x v="2"/>
    <x v="1"/>
    <x v="2"/>
    <x v="3"/>
    <x v="0"/>
    <x v="1"/>
    <x v="1"/>
    <x v="0"/>
    <x v="0"/>
    <x v="0"/>
    <x v="1"/>
    <x v="1"/>
    <x v="0"/>
    <x v="1"/>
    <x v="1"/>
    <x v="1"/>
    <x v="0"/>
    <x v="0"/>
    <x v="1"/>
    <x v="2"/>
    <x v="0"/>
    <x v="0"/>
    <x v="0"/>
    <x v="0"/>
    <x v="2"/>
    <x v="1"/>
    <x v="0"/>
    <x v="0"/>
    <x v="0"/>
    <x v="0"/>
    <x v="0"/>
    <x v="0"/>
    <x v="0"/>
    <x v="0"/>
    <x v="0"/>
    <x v="0"/>
    <x v="0"/>
    <x v="0"/>
    <x v="0"/>
    <x v="0"/>
    <x v="0"/>
    <x v="0"/>
  </r>
  <r>
    <x v="1"/>
    <x v="0"/>
    <x v="2"/>
    <x v="0"/>
    <x v="2"/>
    <x v="0"/>
    <x v="0"/>
    <x v="0"/>
    <x v="3"/>
    <x v="0"/>
    <x v="1"/>
    <x v="1"/>
    <x v="0"/>
    <x v="0"/>
    <x v="3"/>
    <x v="1"/>
    <x v="1"/>
    <x v="0"/>
    <x v="1"/>
    <x v="1"/>
    <x v="1"/>
    <x v="0"/>
    <x v="3"/>
    <x v="1"/>
    <x v="0"/>
    <x v="0"/>
    <x v="0"/>
    <x v="0"/>
    <x v="0"/>
    <x v="2"/>
    <x v="1"/>
    <x v="0"/>
    <x v="0"/>
    <x v="0"/>
    <x v="0"/>
    <x v="0"/>
    <x v="0"/>
    <x v="0"/>
    <x v="0"/>
    <x v="0"/>
    <x v="0"/>
    <x v="0"/>
    <x v="0"/>
    <x v="0"/>
    <x v="0"/>
    <x v="0"/>
    <x v="0"/>
  </r>
  <r>
    <x v="1"/>
    <x v="0"/>
    <x v="2"/>
    <x v="0"/>
    <x v="2"/>
    <x v="0"/>
    <x v="0"/>
    <x v="2"/>
    <x v="3"/>
    <x v="0"/>
    <x v="1"/>
    <x v="1"/>
    <x v="0"/>
    <x v="0"/>
    <x v="0"/>
    <x v="1"/>
    <x v="1"/>
    <x v="0"/>
    <x v="1"/>
    <x v="1"/>
    <x v="1"/>
    <x v="3"/>
    <x v="0"/>
    <x v="3"/>
    <x v="2"/>
    <x v="0"/>
    <x v="0"/>
    <x v="0"/>
    <x v="0"/>
    <x v="2"/>
    <x v="1"/>
    <x v="0"/>
    <x v="0"/>
    <x v="0"/>
    <x v="0"/>
    <x v="0"/>
    <x v="0"/>
    <x v="0"/>
    <x v="0"/>
    <x v="0"/>
    <x v="0"/>
    <x v="0"/>
    <x v="0"/>
    <x v="0"/>
    <x v="0"/>
    <x v="0"/>
    <x v="0"/>
  </r>
  <r>
    <x v="1"/>
    <x v="0"/>
    <x v="5"/>
    <x v="2"/>
    <x v="0"/>
    <x v="2"/>
    <x v="1"/>
    <x v="2"/>
    <x v="3"/>
    <x v="2"/>
    <x v="1"/>
    <x v="1"/>
    <x v="2"/>
    <x v="2"/>
    <x v="1"/>
    <x v="0"/>
    <x v="0"/>
    <x v="0"/>
    <x v="0"/>
    <x v="0"/>
    <x v="0"/>
    <x v="0"/>
    <x v="0"/>
    <x v="1"/>
    <x v="0"/>
    <x v="3"/>
    <x v="0"/>
    <x v="0"/>
    <x v="3"/>
    <x v="2"/>
    <x v="3"/>
    <x v="0"/>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39F955-625A-4350-8F6B-01FF36019BD1}" name="Pivottabell10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H290:J29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7">
        <item x="3"/>
        <item m="1" x="4"/>
        <item x="0"/>
        <item m="1" x="5"/>
        <item x="2"/>
        <item x="1"/>
        <item t="default"/>
      </items>
    </pivotField>
    <pivotField showAll="0"/>
    <pivotField showAll="0"/>
    <pivotField showAll="0"/>
  </pivotFields>
  <rowFields count="1">
    <field x="53"/>
  </rowFields>
  <rowItems count="5">
    <i>
      <x/>
    </i>
    <i>
      <x v="2"/>
    </i>
    <i>
      <x v="4"/>
    </i>
    <i>
      <x v="5"/>
    </i>
    <i t="grand">
      <x/>
    </i>
  </rowItems>
  <colFields count="1">
    <field x="0"/>
  </colFields>
  <colItems count="2">
    <i>
      <x/>
    </i>
    <i>
      <x v="1"/>
    </i>
  </colItems>
  <dataFields count="1">
    <dataField name="Medel av Index7" fld="53" subtotal="average" baseField="0" baseItem="0"/>
  </dataFields>
  <formats count="2">
    <format dxfId="131">
      <pivotArea outline="0" collapsedLevelsAreSubtotals="1" fieldPosition="0"/>
    </format>
    <format dxfId="13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ABF1FBE-3553-4638-8CB9-2ECA452EE05E}" name="Pivottabell4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8:H12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3"/>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2"/>
    </i>
    <i>
      <x v="4"/>
    </i>
    <i>
      <x v="5"/>
    </i>
    <i t="grand">
      <x/>
    </i>
  </rowItems>
  <colFields count="1">
    <field x="0"/>
  </colFields>
  <colItems count="2">
    <i>
      <x/>
    </i>
    <i>
      <x v="1"/>
    </i>
  </colItems>
  <dataFields count="1">
    <dataField name="Medel av F19" fld="22" subtotal="average" baseField="25" baseItem="0"/>
  </dataFields>
  <formats count="2">
    <format dxfId="143">
      <pivotArea outline="0" collapsedLevelsAreSubtotals="1" fieldPosition="0"/>
    </format>
    <format dxfId="1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38AD27C4-6DC3-4A36-AA5A-9736B5D55B2D}" name="Pivottabell8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38:P24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2">
    <i>
      <x/>
    </i>
    <i>
      <x v="1"/>
    </i>
  </colItems>
  <dataFields count="1">
    <dataField name="Medel av F40" fld="43" subtotal="average" baseField="46" baseItem="0"/>
  </dataFields>
  <formats count="2">
    <format dxfId="233">
      <pivotArea outline="0" collapsedLevelsAreSubtotals="1" fieldPosition="0"/>
    </format>
    <format dxfId="2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8609C329-C52D-4E3D-B9AC-6734EA8FAFDB}" name="Pivottabell6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8:L18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2">
    <i>
      <x/>
    </i>
    <i>
      <x v="1"/>
    </i>
  </colItems>
  <dataFields count="1">
    <dataField name="Antal av F30" fld="33"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4DD0418A-101E-48F6-9FC3-492FE6CC14EA}" name="Pivottabell8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0:H25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2">
    <i>
      <x/>
    </i>
    <i>
      <x v="1"/>
    </i>
  </colItems>
  <dataFields count="1">
    <dataField name="Medel av F41" fld="44" subtotal="average" baseField="47" baseItem="0"/>
  </dataFields>
  <formats count="2">
    <format dxfId="235">
      <pivotArea outline="0" collapsedLevelsAreSubtotals="1" fieldPosition="0"/>
    </format>
    <format dxfId="2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AA13A89D-0496-4C42-A07C-84C799A76655}" name="Pivottabell9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75:P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4"/>
        <item m="1" x="6"/>
        <item x="0"/>
        <item x="1"/>
        <item x="3"/>
        <item x="2"/>
        <item t="default"/>
      </items>
    </pivotField>
    <pivotField showAll="0"/>
    <pivotField showAll="0"/>
    <pivotField showAll="0"/>
    <pivotField showAll="0"/>
    <pivotField showAll="0"/>
    <pivotField showAll="0"/>
    <pivotField showAll="0"/>
    <pivotField showAll="0"/>
  </pivotFields>
  <rowFields count="1">
    <field x="48"/>
  </rowFields>
  <rowItems count="7">
    <i>
      <x/>
    </i>
    <i>
      <x v="1"/>
    </i>
    <i>
      <x v="3"/>
    </i>
    <i>
      <x v="4"/>
    </i>
    <i>
      <x v="5"/>
    </i>
    <i>
      <x v="6"/>
    </i>
    <i t="grand">
      <x/>
    </i>
  </rowItems>
  <colFields count="1">
    <field x="0"/>
  </colFields>
  <colItems count="2">
    <i>
      <x/>
    </i>
    <i>
      <x v="1"/>
    </i>
  </colItems>
  <dataFields count="1">
    <dataField name="Medel av Index2" fld="48" subtotal="average" baseField="0" baseItem="0"/>
  </dataFields>
  <formats count="2">
    <format dxfId="237">
      <pivotArea outline="0" collapsedLevelsAreSubtotals="1" fieldPosition="0"/>
    </format>
    <format dxfId="2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8AE02B8B-1A2B-4CC4-A214-6077213CF60A}" name="Pivottabell5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4:D16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2"/>
    </i>
    <i>
      <x v="4"/>
    </i>
    <i>
      <x v="5"/>
    </i>
    <i t="grand">
      <x/>
    </i>
  </rowItems>
  <colFields count="1">
    <field x="0"/>
  </colFields>
  <colItems count="2">
    <i>
      <x/>
    </i>
    <i>
      <x v="1"/>
    </i>
  </colItems>
  <dataFields count="1">
    <dataField name="Antal av F25" fld="28"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0354742B-5E59-4ABA-B337-E3EB9DB5DB16}" name="Pivottabell10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B290:AD29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3"/>
        <item m="1" x="4"/>
        <item x="0"/>
        <item m="1" x="5"/>
        <item x="1"/>
        <item x="2"/>
        <item t="default"/>
      </items>
    </pivotField>
  </pivotFields>
  <rowFields count="1">
    <field x="56"/>
  </rowFields>
  <rowItems count="5">
    <i>
      <x/>
    </i>
    <i>
      <x v="2"/>
    </i>
    <i>
      <x v="4"/>
    </i>
    <i>
      <x v="5"/>
    </i>
    <i t="grand">
      <x/>
    </i>
  </rowItems>
  <colFields count="1">
    <field x="0"/>
  </colFields>
  <colItems count="2">
    <i>
      <x/>
    </i>
    <i>
      <x v="1"/>
    </i>
  </colItems>
  <dataFields count="1">
    <dataField name="Antal av Index10"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420F45F8-1BAD-4A04-A14A-5ED2F3F8F7B8}" name="Pivottabell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D1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2"/>
    </i>
    <i>
      <x v="4"/>
    </i>
    <i>
      <x v="5"/>
    </i>
    <i t="grand">
      <x/>
    </i>
  </rowItems>
  <colFields count="1">
    <field x="0"/>
  </colFields>
  <colItems count="2">
    <i>
      <x/>
    </i>
    <i>
      <x v="1"/>
    </i>
  </colItems>
  <dataFields count="1">
    <dataField name="Antal av F1"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246349D1-9645-48AA-9FB7-CFE46F9AA7F2}" name="Pivottabell10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P290:R29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m="1" x="7"/>
        <item m="1" x="8"/>
        <item x="5"/>
        <item m="1" x="9"/>
        <item x="1"/>
        <item x="2"/>
        <item x="0"/>
        <item x="3"/>
        <item x="4"/>
        <item x="6"/>
        <item t="default"/>
      </items>
    </pivotField>
    <pivotField showAll="0"/>
    <pivotField showAll="0"/>
  </pivotFields>
  <rowFields count="1">
    <field x="54"/>
  </rowFields>
  <rowItems count="8">
    <i>
      <x v="2"/>
    </i>
    <i>
      <x v="4"/>
    </i>
    <i>
      <x v="5"/>
    </i>
    <i>
      <x v="6"/>
    </i>
    <i>
      <x v="7"/>
    </i>
    <i>
      <x v="8"/>
    </i>
    <i>
      <x v="9"/>
    </i>
    <i t="grand">
      <x/>
    </i>
  </rowItems>
  <colFields count="1">
    <field x="0"/>
  </colFields>
  <colItems count="2">
    <i>
      <x/>
    </i>
    <i>
      <x v="1"/>
    </i>
  </colItems>
  <dataFields count="1">
    <dataField name="Medel av Index8" fld="54" subtotal="average" baseField="0" baseItem="0"/>
  </dataFields>
  <formats count="2">
    <format dxfId="239">
      <pivotArea outline="0" collapsedLevelsAreSubtotals="1" fieldPosition="0"/>
    </format>
    <format dxfId="2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E91F3B99-5ACB-4BC1-8177-D0A7DA1192C2}" name="Pivottabell10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L290:N29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m="1" x="7"/>
        <item m="1" x="8"/>
        <item x="5"/>
        <item m="1" x="9"/>
        <item x="1"/>
        <item x="2"/>
        <item x="0"/>
        <item x="3"/>
        <item x="4"/>
        <item x="6"/>
        <item t="default"/>
      </items>
    </pivotField>
    <pivotField showAll="0"/>
    <pivotField showAll="0"/>
  </pivotFields>
  <rowFields count="1">
    <field x="54"/>
  </rowFields>
  <rowItems count="8">
    <i>
      <x v="2"/>
    </i>
    <i>
      <x v="4"/>
    </i>
    <i>
      <x v="5"/>
    </i>
    <i>
      <x v="6"/>
    </i>
    <i>
      <x v="7"/>
    </i>
    <i>
      <x v="8"/>
    </i>
    <i>
      <x v="9"/>
    </i>
    <i t="grand">
      <x/>
    </i>
  </rowItems>
  <colFields count="1">
    <field x="0"/>
  </colFields>
  <colItems count="2">
    <i>
      <x/>
    </i>
    <i>
      <x v="1"/>
    </i>
  </colItems>
  <dataFields count="1">
    <dataField name="Antal av Index8"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B3FBF1E6-29FD-4840-B1A1-5F89B9BEC4C5}" name="Pivottabell3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6:L11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2"/>
    </i>
    <i>
      <x v="4"/>
    </i>
    <i>
      <x v="5"/>
    </i>
    <i t="grand">
      <x/>
    </i>
  </rowItems>
  <colFields count="1">
    <field x="0"/>
  </colFields>
  <colItems count="2">
    <i>
      <x/>
    </i>
    <i>
      <x v="1"/>
    </i>
  </colItems>
  <dataFields count="1">
    <dataField name="Antal av F18" fld="21" subtotal="count"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3A2B588-FABD-46FA-A33C-CE387D277468}" name="Pivottabell1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34:P4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2"/>
    </i>
    <i>
      <x v="4"/>
    </i>
    <i>
      <x v="5"/>
    </i>
    <i t="grand">
      <x/>
    </i>
  </rowItems>
  <colFields count="1">
    <field x="0"/>
  </colFields>
  <colItems count="2">
    <i>
      <x/>
    </i>
    <i>
      <x v="1"/>
    </i>
  </colItems>
  <dataFields count="1">
    <dataField name="Medel av F6" fld="9" subtotal="average" baseField="12" baseItem="0"/>
  </dataFields>
  <formats count="2">
    <format dxfId="145">
      <pivotArea outline="0" collapsedLevelsAreSubtotals="1" fieldPosition="0"/>
    </format>
    <format dxfId="14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1D8C38B2-AD88-4AA0-91E9-18DECA0B9197}" name="Pivottabell2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0:D7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2"/>
    </i>
    <i>
      <x v="4"/>
    </i>
    <i>
      <x v="5"/>
    </i>
    <i t="grand">
      <x/>
    </i>
  </rowItems>
  <colFields count="1">
    <field x="0"/>
  </colFields>
  <colItems count="2">
    <i>
      <x/>
    </i>
    <i>
      <x v="1"/>
    </i>
  </colItems>
  <dataFields count="1">
    <dataField name="Antal av F11" fld="14"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583425BF-FB42-4EBD-9D91-BBF5D6B9A07A}" name="Pivottabell4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46:K15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2">
    <i>
      <x/>
    </i>
    <i>
      <x v="1"/>
    </i>
  </colItems>
  <dataFields count="1">
    <dataField name="Medel av F11" fld="14" subtotal="average" baseField="0" baseItem="0"/>
  </dataFields>
  <formats count="2">
    <format dxfId="1">
      <pivotArea collapsedLevelsAreSubtotals="1" fieldPosition="0">
        <references count="1">
          <reference field="14" count="0"/>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7E4854FA-B673-4820-A393-90321C5C778A}" name="Pivottabell12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70:K47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2">
    <i>
      <x/>
    </i>
    <i>
      <x v="1"/>
    </i>
  </colItems>
  <dataFields count="1">
    <dataField name="Medel av F38" fld="41" subtotal="average" baseField="0" baseItem="0"/>
  </dataFields>
  <formats count="2">
    <format dxfId="3">
      <pivotArea grandRow="1" outline="0" collapsedLevelsAreSubtotals="1" fieldPosition="0"/>
    </format>
    <format dxfId="2">
      <pivotArea collapsedLevelsAreSubtotals="1" fieldPosition="0">
        <references count="1">
          <reference field="4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52C538F9-FF64-4BD8-8565-8F5C41079395}" name="Pivottabell11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46:D44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2">
    <i>
      <x/>
    </i>
    <i>
      <x v="1"/>
    </i>
  </colItems>
  <dataFields count="1">
    <dataField name="Antal av F36"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34DEEE3D-ADBB-448F-B357-C104D7808664}" name="Pivottabell6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42:H24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2">
    <i>
      <x/>
    </i>
    <i>
      <x v="1"/>
    </i>
  </colItems>
  <dataFields count="1">
    <dataField name="Antal av F19" fld="22" subtotal="count" showDataAs="percentOfCol" baseField="0" baseItem="0" numFmtId="9"/>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08024796-2EDD-4BCA-8096-EBE8D25600CA}" name="Pivottabell5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82:H18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2">
    <i>
      <x/>
    </i>
    <i>
      <x v="1"/>
    </i>
  </colItems>
  <dataFields count="1">
    <dataField name="Antal av F14" fld="17" subtotal="count" showDataAs="percentOfCol" baseField="0" baseItem="0"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68799280-5314-4937-8F89-DB8A5C88415E}" name="Pivottabell9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38:K3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2">
    <i>
      <x/>
    </i>
    <i>
      <x v="1"/>
    </i>
  </colItems>
  <dataFields count="1">
    <dataField name="Medel av F27" fld="30" subtotal="average" baseField="0" baseItem="0"/>
  </dataFields>
  <formats count="2">
    <format dxfId="7">
      <pivotArea grandRow="1" outline="0" collapsedLevelsAreSubtotals="1" fieldPosition="0"/>
    </format>
    <format dxfId="6">
      <pivotArea collapsedLevelsAreSubtotals="1" fieldPosition="0">
        <references count="1">
          <reference field="3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76D63842-AC25-44C0-993B-F8DDCDEC581F}" name="Pivottabell10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6:K38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2">
    <i>
      <x/>
    </i>
    <i>
      <x v="1"/>
    </i>
  </colItems>
  <dataFields count="1">
    <dataField name="Medel av F31" fld="34" subtotal="average" baseField="0" baseItem="0"/>
  </dataFields>
  <formats count="2">
    <format dxfId="9">
      <pivotArea grandRow="1" outline="0" collapsedLevelsAreSubtotals="1" fieldPosition="0"/>
    </format>
    <format dxfId="8">
      <pivotArea collapsedLevelsAreSubtotals="1"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11B81951-4967-4A4F-9C7B-36EB646FEF53}" name="Pivottabell6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0:H23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2">
    <i>
      <x/>
    </i>
    <i>
      <x v="1"/>
    </i>
  </colItems>
  <dataFields count="1">
    <dataField name="Antal av F18" fld="21" subtotal="count" showDataAs="percentOfCol" baseField="0" baseItem="0" numFmtId="9"/>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93F930CC-650F-456C-B4FD-8634DCC56764}" name="Pivottabell6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4:D26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2">
    <i>
      <x/>
    </i>
    <i>
      <x v="1"/>
    </i>
  </colItems>
  <dataFields count="1">
    <dataField name="Antal av F20"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444C8E7-2B20-459C-BE80-A191557A84D4}" name="Pivottabell6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8:H18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2">
    <i>
      <x/>
    </i>
    <i>
      <x v="1"/>
    </i>
  </colItems>
  <dataFields count="1">
    <dataField name="Medel av F29" fld="32" subtotal="average" baseField="35" baseItem="0"/>
  </dataFields>
  <formats count="2">
    <format dxfId="147">
      <pivotArea outline="0" collapsedLevelsAreSubtotals="1" fieldPosition="0"/>
    </format>
    <format dxfId="1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B0E5B2F1-4B2E-4599-9BF7-197A6A1137C1}" name="Pivottabell12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58:K46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2">
    <i>
      <x/>
    </i>
    <i>
      <x v="1"/>
    </i>
  </colItems>
  <dataFields count="1">
    <dataField name="Medel av F37" fld="40" subtotal="average" baseField="0" baseItem="0"/>
  </dataFields>
  <formats count="2">
    <format dxfId="12">
      <pivotArea grandRow="1" outline="0" collapsedLevelsAreSubtotals="1" fieldPosition="0"/>
    </format>
    <format dxfId="11">
      <pivotArea collapsedLevelsAreSubtotals="1" fieldPosition="0">
        <references count="1">
          <reference field="4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C84BD97C-808E-4310-861D-742E2C611AB5}" name="Pivottabell3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0:D11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2">
    <i>
      <x/>
    </i>
    <i>
      <x v="1"/>
    </i>
  </colItems>
  <dataFields count="1">
    <dataField name="Antal av F8"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C35BB86E-C22B-410F-AEAC-82BEE74F0128}" name="Pivottabell3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22:K12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2">
    <i>
      <x/>
    </i>
    <i>
      <x v="1"/>
    </i>
  </colItems>
  <dataFields count="1">
    <dataField name="Medel av F9" fld="12" subtotal="average" baseField="0" baseItem="0"/>
  </dataFields>
  <formats count="2">
    <format dxfId="14">
      <pivotArea collapsedLevelsAreSubtotals="1" fieldPosition="0">
        <references count="1">
          <reference field="12" count="0"/>
        </references>
      </pivotArea>
    </format>
    <format dxfId="1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71CEF6AE-8743-47B6-AF9D-7A64F412C841}" name="Pivottabell2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6:D9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2">
    <i>
      <x/>
    </i>
    <i>
      <x v="1"/>
    </i>
  </colItems>
  <dataFields count="1">
    <dataField name="Antal av F6"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42DA069D-FA9D-40F1-96ED-4177ED6A6130}" name="Pivottabell3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34:K14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2">
    <i>
      <x/>
    </i>
    <i>
      <x v="1"/>
    </i>
  </colItems>
  <dataFields count="1">
    <dataField name="Medel av F10" fld="13" subtotal="average" baseField="0" baseItem="0"/>
  </dataFields>
  <formats count="2">
    <format dxfId="16">
      <pivotArea grandRow="1" outline="0" collapsedLevelsAreSubtotals="1" fieldPosition="0"/>
    </format>
    <format dxfId="15">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6816A597-7C1B-4E63-9C17-5CBE9CB55527}" name="Pivottabell9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50:H35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2">
    <i>
      <x/>
    </i>
    <i>
      <x v="1"/>
    </i>
  </colItems>
  <dataFields count="1">
    <dataField name="Antal av F28" fld="31" subtotal="count" showDataAs="percentOfCol" baseField="0" baseItem="0" numFmtId="9"/>
  </data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40ECB2FB-95E3-4395-9C69-1BB5F6C26786}" name="Pivottabell2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62:H6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2">
    <i>
      <x/>
    </i>
    <i>
      <x v="1"/>
    </i>
  </colItems>
  <dataFields count="1">
    <dataField name="Antal av F4" fld="7" subtotal="count" showDataAs="percentOfCol" baseField="0" baseItem="0" numFmtId="10"/>
  </dataFields>
  <formats count="2">
    <format dxfId="19">
      <pivotArea collapsedLevelsAreSubtotals="1" fieldPosition="0">
        <references count="1">
          <reference field="7" count="0"/>
        </references>
      </pivotArea>
    </format>
    <format dxfId="1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58358801-E74C-4E36-81C3-B610B9874CDD}" name="Pivottabell9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50:D35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2">
    <i>
      <x/>
    </i>
    <i>
      <x v="1"/>
    </i>
  </colItems>
  <dataFields count="1">
    <dataField name="Antal av F28"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98F427E-2F70-4F9B-BDB4-F847E16DB958}" name="Pivottabell6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42:K24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2">
    <i>
      <x/>
    </i>
    <i>
      <x v="1"/>
    </i>
  </colItems>
  <dataFields count="1">
    <dataField name="Medel av F19" fld="22" subtotal="average" baseField="0" baseItem="0"/>
  </dataFields>
  <formats count="2">
    <format dxfId="21">
      <pivotArea collapsedLevelsAreSubtotals="1" fieldPosition="0">
        <references count="1">
          <reference field="22" count="0"/>
        </references>
      </pivotArea>
    </format>
    <format dxfId="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9EC8E83D-B3FE-45B0-81DB-2D0E6CD377DB}" name="Pivottabell7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6:K27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2">
    <i>
      <x/>
    </i>
    <i>
      <x v="1"/>
    </i>
  </colItems>
  <dataFields count="1">
    <dataField name="Medel av F21" fld="24" subtotal="average" baseField="0" baseItem="0"/>
  </dataFields>
  <formats count="2">
    <format dxfId="23">
      <pivotArea grandRow="1" outline="0" collapsedLevelsAreSubtotals="1" fieldPosition="0"/>
    </format>
    <format dxfId="22">
      <pivotArea collapsedLevelsAreSubtotals="1" fieldPosition="0">
        <references count="1">
          <reference field="2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1810371-1F10-461B-92C4-CDD51B6F84B7}" name="Pivottabell10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P275:AR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3"/>
        <item x="4"/>
        <item x="0"/>
        <item x="2"/>
        <item x="1"/>
        <item t="default"/>
      </items>
    </pivotField>
    <pivotField showAll="0"/>
    <pivotField showAll="0"/>
    <pivotField showAll="0"/>
    <pivotField showAll="0"/>
  </pivotFields>
  <rowFields count="1">
    <field x="52"/>
  </rowFields>
  <rowItems count="7">
    <i>
      <x/>
    </i>
    <i>
      <x v="1"/>
    </i>
    <i>
      <x v="2"/>
    </i>
    <i>
      <x v="3"/>
    </i>
    <i>
      <x v="4"/>
    </i>
    <i>
      <x v="5"/>
    </i>
    <i t="grand">
      <x/>
    </i>
  </rowItems>
  <colFields count="1">
    <field x="0"/>
  </colFields>
  <colItems count="2">
    <i>
      <x/>
    </i>
    <i>
      <x v="1"/>
    </i>
  </colItems>
  <dataFields count="1">
    <dataField name="Antal av Index6"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13C4B42A-FE23-46E4-B987-D07C60629E5F}" name="Pivottabell7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90:H29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2">
    <i>
      <x/>
    </i>
    <i>
      <x v="1"/>
    </i>
  </colItems>
  <dataFields count="1">
    <dataField name="Antal av F23" fld="26" subtotal="count" showDataAs="percentOfCol" baseField="0" baseItem="0" numFmtId="9"/>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FE3251DC-ABB3-48D0-90FB-A60AE4536BBF}" name="Pivottabell10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10:H41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2">
    <i>
      <x/>
    </i>
    <i>
      <x v="1"/>
    </i>
  </colItems>
  <dataFields count="1">
    <dataField name="Antal av F33" fld="36" subtotal="count" showDataAs="percentOfCol" baseField="0" baseItem="0" numFmtId="9"/>
  </dataFields>
  <formats count="1">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534792B3-2B9C-4083-9A10-2814ECD37AA3}" name="Pivottabell4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0:H17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2">
    <i>
      <x/>
    </i>
    <i>
      <x v="1"/>
    </i>
  </colItems>
  <dataFields count="1">
    <dataField name="Antal av F13" fld="16" subtotal="count" showDataAs="percentOfCol" baseField="0" baseItem="0" numFmtId="9"/>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D8BBBB0D-8C65-4D36-A66C-1A545991C3EC}" name="Pivottabell11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34:D43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2">
    <i>
      <x/>
    </i>
    <i>
      <x v="1"/>
    </i>
  </colItems>
  <dataFields count="1">
    <dataField name="Antal av F35"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F985548A-2924-412C-AA9E-F5539869645E}" name="Pivottabell7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90:K29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2">
    <i>
      <x/>
    </i>
    <i>
      <x v="1"/>
    </i>
  </colItems>
  <dataFields count="1">
    <dataField name="Medel av F23" fld="26" subtotal="average" baseField="0" baseItem="0"/>
  </dataFields>
  <formats count="2">
    <format dxfId="28">
      <pivotArea grandRow="1" outline="0" collapsedLevelsAreSubtotals="1" fieldPosition="0"/>
    </format>
    <format dxfId="27">
      <pivotArea collapsedLevelsAreSubtotals="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858CA701-B7F7-4DCB-BC14-47E0DCAB0281}" name="Pivottabell4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8:H16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2">
    <i>
      <x/>
    </i>
    <i>
      <x v="1"/>
    </i>
  </colItems>
  <dataFields count="1">
    <dataField name="Antal av F12" fld="15" subtotal="count" showDataAs="percentOfCol" baseField="0" baseItem="0" numFmtId="9"/>
  </dataFields>
  <formats count="1">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AFF437F5-44CF-4A75-B3B5-307BC166FB54}" name="Pivottabell12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70:H47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2">
    <i>
      <x/>
    </i>
    <i>
      <x v="1"/>
    </i>
  </colItems>
  <dataFields count="1">
    <dataField name="Antal av F38" fld="41" subtotal="count" showDataAs="percentOfCol" baseField="0" baseItem="0" numFmtId="9"/>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F118F556-2B3A-46F2-A72A-164FD5592EDD}" name="Pivottabell8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14:D32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2">
    <i>
      <x/>
    </i>
    <i>
      <x v="1"/>
    </i>
  </colItems>
  <dataFields count="1">
    <dataField name="Antal av F25"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34D7CFD1-F3D3-4A5A-8691-5366935A7EBE}" name="Pivottabell12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82:D48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2">
    <i>
      <x/>
    </i>
    <i>
      <x v="1"/>
    </i>
  </colItems>
  <dataFields count="1">
    <dataField name="Antal av F39"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FAC816A6-47F3-4190-B2AE-03FFDEA83D58}" name="Pivottabell10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6:H38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2">
    <i>
      <x/>
    </i>
    <i>
      <x v="1"/>
    </i>
  </colItems>
  <dataFields count="1">
    <dataField name="Antal av F31" fld="34" subtotal="count" showDataAs="percentOfCol" baseField="0" baseItem="0" numFmtId="9"/>
  </dataFields>
  <formats count="1">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6AE774A-7FF2-402F-AF5D-C168B4BDEFEF}" name="Pivottabell11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F290:AH29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3"/>
        <item m="1" x="4"/>
        <item x="0"/>
        <item m="1" x="5"/>
        <item x="1"/>
        <item h="1" x="2"/>
        <item t="default"/>
      </items>
    </pivotField>
  </pivotFields>
  <rowFields count="1">
    <field x="56"/>
  </rowFields>
  <rowItems count="4">
    <i>
      <x/>
    </i>
    <i>
      <x v="2"/>
    </i>
    <i>
      <x v="4"/>
    </i>
    <i t="grand">
      <x/>
    </i>
  </rowItems>
  <colFields count="1">
    <field x="0"/>
  </colFields>
  <colItems count="2">
    <i>
      <x/>
    </i>
    <i>
      <x v="1"/>
    </i>
  </colItems>
  <dataFields count="1">
    <dataField name="Medel av Index10" fld="56" subtotal="average" baseField="0" baseItem="0"/>
  </dataFields>
  <formats count="2">
    <format dxfId="149">
      <pivotArea outline="0" collapsedLevelsAreSubtotals="1" fieldPosition="0"/>
    </format>
    <format dxfId="14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366E6027-627A-4A4C-84CA-6A9BE13A73AE}" name="Pivottabell9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74:D37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2">
    <i>
      <x/>
    </i>
    <i>
      <x v="1"/>
    </i>
  </colItems>
  <dataFields count="1">
    <dataField name="Antal av F30"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3761E921-217C-4F59-B2ED-C2AB9346901E}" name="Pivottabell2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4:D8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2">
    <i>
      <x/>
    </i>
    <i>
      <x v="1"/>
    </i>
  </colItems>
  <dataFields count="1">
    <dataField name="Antal av F5"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1F5881D6-2D14-4AF9-9F0F-68E866739EA4}" name="Pivottabell2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86:K9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2">
    <i>
      <x/>
    </i>
    <i>
      <x v="1"/>
    </i>
  </colItems>
  <dataFields count="1">
    <dataField name="Medel av F6" fld="9" subtotal="average" baseField="12" baseItem="0"/>
  </dataFields>
  <formats count="2">
    <format dxfId="33">
      <pivotArea collapsedLevelsAreSubtotals="1" fieldPosition="0">
        <references count="1">
          <reference field="9" count="0"/>
        </references>
      </pivotArea>
    </format>
    <format dxfId="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11F8A075-9ED2-4795-915A-8B5A866141BA}" name="Pivottabell4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0:D17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2">
    <i>
      <x/>
    </i>
    <i>
      <x v="1"/>
    </i>
  </colItems>
  <dataFields count="1">
    <dataField name="Antal av F13"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03476E81-2B58-44C9-A19F-C6BB2414387B}" name="Pivottabell11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58:D46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2">
    <i>
      <x/>
    </i>
    <i>
      <x v="1"/>
    </i>
  </colItems>
  <dataFields count="1">
    <dataField name="Antal av F37"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2B095FBE-8904-42D8-9D1C-CB11457D84A9}" name="Pivottabell5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8:H22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2">
    <i>
      <x/>
    </i>
    <i>
      <x v="1"/>
    </i>
  </colItems>
  <dataFields count="1">
    <dataField name="Antal av F17" fld="20" subtotal="count" showDataAs="percentOfCol" baseField="0" baseItem="0" numFmtId="9"/>
  </dataFields>
  <formats count="1">
    <format dxfId="3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C3025B90-9930-4262-A407-A28955BC686B}" name="Pivottabell10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10:D41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2">
    <i>
      <x/>
    </i>
    <i>
      <x v="1"/>
    </i>
  </colItems>
  <dataFields count="1">
    <dataField name="Antal av F33"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AB2E2C8D-EA2B-47B9-BD6D-0FF6071BFE07}" name="Pivottabell4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82:K18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2">
    <i>
      <x/>
    </i>
    <i>
      <x v="1"/>
    </i>
  </colItems>
  <dataFields count="1">
    <dataField name="Medel av F14" fld="17" subtotal="average" baseField="0" baseItem="0"/>
  </dataFields>
  <formats count="2">
    <format dxfId="36">
      <pivotArea grandRow="1" outline="0" collapsedLevelsAreSubtotals="1" fieldPosition="0"/>
    </format>
    <format dxfId="35">
      <pivotArea collapsedLevelsAreSubtotals="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50BA8DA7-C5B2-4AB5-B7F7-C6245B32D91E}" name="Pivottabell8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02:K30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2">
    <i>
      <x/>
    </i>
    <i>
      <x v="1"/>
    </i>
  </colItems>
  <dataFields count="1">
    <dataField name="Medel av F24" fld="27" subtotal="average" baseField="0" baseItem="0"/>
  </dataFields>
  <formats count="2">
    <format dxfId="38">
      <pivotArea grandRow="1" outline="0" collapsedLevelsAreSubtotals="1" fieldPosition="0"/>
    </format>
    <format dxfId="37">
      <pivotArea collapsedLevelsAreSubtotals="1" fieldPosition="0">
        <references count="1">
          <reference field="2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BC22B4F6-17F1-42E3-AF9B-4FE6ED140621}" name="Pivottabell6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4:H26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2">
    <i>
      <x/>
    </i>
    <i>
      <x v="1"/>
    </i>
  </colItems>
  <dataFields count="1">
    <dataField name="Antal av F20" fld="23" subtotal="count" showDataAs="percentOfCol" baseField="0" baseItem="0" numFmtId="9"/>
  </dataFields>
  <formats count="1">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BB887913-8B80-4A4B-BE31-02B92E4E3541}" name="Pivottabell1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4:D4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2"/>
    </i>
    <i>
      <x v="4"/>
    </i>
    <i>
      <x v="5"/>
    </i>
    <i t="grand">
      <x/>
    </i>
  </rowItems>
  <colFields count="1">
    <field x="0"/>
  </colFields>
  <colItems count="2">
    <i>
      <x/>
    </i>
    <i>
      <x v="1"/>
    </i>
  </colItems>
  <dataFields count="1">
    <dataField name="Antal av F5"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8C28FE45-1EDE-4726-991B-AF8235B0803B}" name="Pivottabell13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30:D53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2">
    <i>
      <x/>
    </i>
    <i>
      <x v="1"/>
    </i>
  </colItems>
  <dataFields count="1">
    <dataField name="Antal av F43"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9F60ED77-9A34-49B4-8090-B585E83093B6}" name="Pivottabell1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K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2">
    <i>
      <x/>
    </i>
    <i>
      <x v="1"/>
    </i>
  </colItems>
  <dataFields count="1">
    <dataField name="Medel av F1" fld="4"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600268EC-E2ED-4CCB-8BC1-4B1345E5BBD7}" name="Pivottabell13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18:K52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2">
    <i>
      <x/>
    </i>
    <i>
      <x v="1"/>
    </i>
  </colItems>
  <dataFields count="1">
    <dataField name="Medel av F42" fld="45" subtotal="average" baseField="0" baseItem="0"/>
  </dataFields>
  <formats count="1">
    <format dxfId="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B1E2A4C3-5290-4AD8-B915-8A249E191EC8}" name="Pivottabell7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6:D27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2">
    <i>
      <x/>
    </i>
    <i>
      <x v="1"/>
    </i>
  </colItems>
  <dataFields count="1">
    <dataField name="Antal av F21"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4C45C1C6-1328-4D0A-933F-6F022A4052D6}" name="Pivottabell9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62:H36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2">
    <i>
      <x/>
    </i>
    <i>
      <x v="1"/>
    </i>
  </colItems>
  <dataFields count="1">
    <dataField name="Antal av F29" fld="32" subtotal="count" showDataAs="percentOfCol" baseField="0" baseItem="0" numFmtId="9"/>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3AAEBFBE-BA2B-4441-BEB5-23AA45BAA30C}" name="Pivottabell4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8:D16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2">
    <i>
      <x/>
    </i>
    <i>
      <x v="1"/>
    </i>
  </colItems>
  <dataFields count="1">
    <dataField name="Antal av F12"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8D33DA8F-CAAB-4807-9AFB-B560D8239EAE}" name="Pivottabell13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30:K53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2">
    <i>
      <x/>
    </i>
    <i>
      <x v="1"/>
    </i>
  </colItems>
  <dataFields count="1">
    <dataField name="Medel av F43" fld="46" subtotal="average" baseField="0" baseItem="0"/>
  </dataFields>
  <formats count="1">
    <format dxfId="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734F4FC0-BCED-4731-B248-042F005D7C25}" name="Pivottabell3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0:H11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2">
    <i>
      <x/>
    </i>
    <i>
      <x v="1"/>
    </i>
  </colItems>
  <dataFields count="1">
    <dataField name="Antal av F8" fld="11" subtotal="count" showDataAs="percentOfCol" baseField="0" baseItem="0" numFmtId="10"/>
  </dataFields>
  <formats count="3">
    <format dxfId="45">
      <pivotArea collapsedLevelsAreSubtotals="1" fieldPosition="0">
        <references count="1">
          <reference field="11" count="4">
            <x v="0"/>
            <x v="1"/>
            <x v="2"/>
            <x v="3"/>
          </reference>
        </references>
      </pivotArea>
    </format>
    <format dxfId="44">
      <pivotArea collapsedLevelsAreSubtotals="1" fieldPosition="0">
        <references count="1">
          <reference field="11" count="1">
            <x v="4"/>
          </reference>
        </references>
      </pivotArea>
    </format>
    <format dxfId="4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49555961-A2D3-414B-ACD5-D3FB8E4EEBA6}" name="Pivottabell7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6:H27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2">
    <i>
      <x/>
    </i>
    <i>
      <x v="1"/>
    </i>
  </colItems>
  <dataFields count="1">
    <dataField name="Antal av F21" fld="24" subtotal="count" showDataAs="percentOfCol" baseField="0" baseItem="0" numFmtId="9"/>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6F1F3CBE-D7AA-4BF4-8345-BED515EF23B5}" name="Pivottabell4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6:D15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2">
    <i>
      <x/>
    </i>
    <i>
      <x v="1"/>
    </i>
  </colItems>
  <dataFields count="1">
    <dataField name="Antal av F11"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9C1245A9-DA36-4B36-B5EA-0D822A6FE4DC}" name="Pivottabell6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8:D18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2">
    <i>
      <x/>
    </i>
    <i>
      <x v="1"/>
    </i>
  </colItems>
  <dataFields count="1">
    <dataField name="Antal av F29" fld="32"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C5389949-F14D-4008-8980-BA7A4B69669A}" name="Pivottabell9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74:K37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2">
    <i>
      <x/>
    </i>
    <i>
      <x v="1"/>
    </i>
  </colItems>
  <dataFields count="1">
    <dataField name="Medel av F30" fld="33" subtotal="average" baseField="0" baseItem="0"/>
  </dataFields>
  <formats count="2">
    <format dxfId="48">
      <pivotArea grandRow="1" outline="0" collapsedLevelsAreSubtotals="1" fieldPosition="0"/>
    </format>
    <format dxfId="47">
      <pivotArea collapsedLevelsAreSubtotals="1" fieldPosition="0">
        <references count="1">
          <reference field="3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09BB841A-0C18-4F2A-A284-84C3D61704F8}" name="Pivottabell11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22:H42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2">
    <i>
      <x/>
    </i>
    <i>
      <x v="1"/>
    </i>
  </colItems>
  <dataFields count="1">
    <dataField name="Antal av F34" fld="37" subtotal="count" showDataAs="percentOfCol" baseField="0" baseItem="0" numFmtId="9"/>
  </dataFields>
  <formats count="1">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67C4D578-DC7F-403E-AC8B-173CA80146B9}" name="Pivottabell5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8:D22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2">
    <i>
      <x/>
    </i>
    <i>
      <x v="1"/>
    </i>
  </colItems>
  <dataFields count="1">
    <dataField name="Antal av F17"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953205EE-0413-4D1F-9012-0E099E79A52C}" name="Pivottabell3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10:K11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2">
    <i>
      <x/>
    </i>
    <i>
      <x v="1"/>
    </i>
  </colItems>
  <dataFields count="1">
    <dataField name="Medel av F8" fld="11" subtotal="average" baseField="0" baseItem="0"/>
  </dataFields>
  <formats count="2">
    <format dxfId="51">
      <pivotArea grandRow="1" outline="0" collapsedLevelsAreSubtotals="1" fieldPosition="0"/>
    </format>
    <format dxfId="50">
      <pivotArea collapsedLevelsAreSubtotals="1" fieldPosition="0">
        <references count="1">
          <reference field="1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56EA5AF2-65DB-45A8-86B9-16C814ECD826}" name="Pivottabell12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82:K48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2">
    <i>
      <x/>
    </i>
    <i>
      <x v="1"/>
    </i>
  </colItems>
  <dataFields count="1">
    <dataField name="Medel av F39" fld="42" subtotal="average" baseField="0" baseItem="0"/>
  </dataFields>
  <formats count="2">
    <format dxfId="53">
      <pivotArea grandRow="1" outline="0" collapsedLevelsAreSubtotals="1" fieldPosition="0"/>
    </format>
    <format dxfId="52">
      <pivotArea collapsedLevelsAreSubtotals="1"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D8BA4A4A-C89F-45BA-A593-B957A862A43F}" name="Pivottabell5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4:H20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2">
    <i>
      <x/>
    </i>
    <i>
      <x v="1"/>
    </i>
  </colItems>
  <dataFields count="1">
    <dataField name="Antal av F15" fld="18" subtotal="count" showDataAs="percentOfCol" baseField="0" baseItem="0" numFmtId="9"/>
  </dataFields>
  <formats count="1">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6666C8C9-E722-4678-A8FA-2EE213E3DB14}" name="Pivottabell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I15:K2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axis="axisRow"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3"/>
    </i>
    <i t="grand">
      <x/>
    </i>
  </rowItems>
  <colFields count="1">
    <field x="0"/>
  </colFields>
  <colItems count="2">
    <i>
      <x/>
    </i>
    <i>
      <x v="1"/>
    </i>
  </colItem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5D0EC30B-7071-4EBF-B302-51C1229B3E2D}" name="Pivottabell3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98:K10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1"/>
    </i>
    <i>
      <x v="2"/>
    </i>
    <i>
      <x v="5"/>
    </i>
    <i t="grand">
      <x/>
    </i>
  </rowItems>
  <colFields count="1">
    <field x="0"/>
  </colFields>
  <colItems count="2">
    <i>
      <x/>
    </i>
    <i>
      <x v="1"/>
    </i>
  </colItems>
  <dataFields count="1">
    <dataField name="Medel av F7" fld="10" subtotal="average" baseField="0" baseItem="0"/>
  </dataFields>
  <formats count="2">
    <format dxfId="56">
      <pivotArea grandRow="1" outline="0" collapsedLevelsAreSubtotals="1" fieldPosition="0"/>
    </format>
    <format dxfId="55">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8E3FCD03-A7DC-4A7C-B9C4-3838E7D18568}" name="Pivottabell5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94:K20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2">
    <i>
      <x/>
    </i>
    <i>
      <x v="1"/>
    </i>
  </colItems>
  <dataFields count="1">
    <dataField name="Medel av F15" fld="18" subtotal="average" baseField="0" baseItem="0"/>
  </dataFields>
  <formats count="2">
    <format dxfId="58">
      <pivotArea grandRow="1" outline="0" collapsedLevelsAreSubtotals="1" fieldPosition="0"/>
    </format>
    <format dxfId="57">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047E80D7-79A4-4A37-8812-787B8BB98D2D}" name="Pivottabell11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46:K44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2">
    <i>
      <x/>
    </i>
    <i>
      <x v="1"/>
    </i>
  </colItems>
  <dataFields count="1">
    <dataField name="Medel av F36" fld="39" subtotal="average" baseField="0" baseItem="0"/>
  </dataFields>
  <formats count="2">
    <format dxfId="60">
      <pivotArea grandRow="1" outline="0" collapsedLevelsAreSubtotals="1" fieldPosition="0"/>
    </format>
    <format dxfId="59">
      <pivotArea collapsedLevelsAreSubtotals="1" fieldPosition="0">
        <references count="1">
          <reference field="3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EFF84DB4-996B-401E-BFD9-D0628C82A1DC}" name="Pivottabell1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8:D6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2"/>
    </i>
    <i>
      <x v="4"/>
    </i>
    <i>
      <x v="5"/>
    </i>
    <i t="grand">
      <x/>
    </i>
  </rowItems>
  <colFields count="1">
    <field x="0"/>
  </colFields>
  <colItems count="2">
    <i>
      <x/>
    </i>
    <i>
      <x v="1"/>
    </i>
  </colItems>
  <dataFields count="1">
    <dataField name="Antal av F9" fld="12"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9ECF3391-4430-4EA6-AA5A-C0AC21BDF292}" name="Pivottabell12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70:D47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2">
    <i>
      <x/>
    </i>
    <i>
      <x v="1"/>
    </i>
  </colItems>
  <dataFields count="1">
    <dataField name="Antal av F38"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97C7A52D-0C50-485E-953A-D4AFDFC3E2BD}" name="Pivottabell6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42:D24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2">
    <i>
      <x/>
    </i>
    <i>
      <x v="1"/>
    </i>
  </colItems>
  <dataFields count="1">
    <dataField name="Antal av F19"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57E8C383-B00F-4152-8CBE-3A665229F012}" name="Pivottabell9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50:K35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2">
    <i>
      <x/>
    </i>
    <i>
      <x v="1"/>
    </i>
  </colItems>
  <dataFields count="1">
    <dataField name="Medel av F28" fld="31" subtotal="average" baseField="0" baseItem="0"/>
  </dataFields>
  <formats count="2">
    <format dxfId="62">
      <pivotArea grandRow="1" outline="0" collapsedLevelsAreSubtotals="1" fieldPosition="0"/>
    </format>
    <format dxfId="61">
      <pivotArea collapsedLevelsAreSubtotals="1" fieldPosition="0">
        <references count="1">
          <reference field="3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2EF6591E-F290-4AB9-9B82-573087EEDBFE}" name="Pivottabell9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74:H37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2">
    <i>
      <x/>
    </i>
    <i>
      <x v="1"/>
    </i>
  </colItems>
  <dataFields count="1">
    <dataField name="Antal av F30" fld="33" subtotal="count" showDataAs="percentOfCol" baseField="0" baseItem="0" numFmtId="9"/>
  </dataFields>
  <formats count="1">
    <format dxfId="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ADA55023-43D3-43C1-AB79-0B0C5FD849E6}" name="Pivottabell1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D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2">
    <i>
      <x/>
    </i>
    <i>
      <x v="1"/>
    </i>
  </colItems>
  <dataFields count="1">
    <dataField name="Antal av F2"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29CE89DC-C1B7-47AB-AA81-60C6C1688865}" name="Pivottabell10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10:K41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2">
    <i>
      <x/>
    </i>
    <i>
      <x v="1"/>
    </i>
  </colItems>
  <dataFields count="1">
    <dataField name="Medel av F33" fld="36" subtotal="average" baseField="0" baseItem="0"/>
  </dataFields>
  <formats count="2">
    <format dxfId="65">
      <pivotArea grandRow="1" outline="0" collapsedLevelsAreSubtotals="1" fieldPosition="0"/>
    </format>
    <format dxfId="64">
      <pivotArea collapsedLevelsAreSubtotals="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C49DA804-267E-4798-AF70-093C2A0BDFD3}" name="Pivottabell3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22:H12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2">
    <i>
      <x/>
    </i>
    <i>
      <x v="1"/>
    </i>
  </colItems>
  <dataFields count="1">
    <dataField name="Antal av F9" fld="12" subtotal="count" showDataAs="percentOfCol" baseField="0" baseItem="0" numFmtId="9"/>
  </dataFields>
  <formats count="1">
    <format dxfId="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4D4571DB-A73D-42E4-B40A-DA85A64BEF35}" name="Pivottabell2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74:K8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2">
    <i>
      <x/>
    </i>
    <i>
      <x v="1"/>
    </i>
  </colItems>
  <dataFields count="1">
    <dataField name="Medel av F5" fld="8" subtotal="average" baseField="0" baseItem="0"/>
  </dataFields>
  <formats count="2">
    <format dxfId="68">
      <pivotArea grandRow="1" outline="0" collapsedLevelsAreSubtotals="1" fieldPosition="0"/>
    </format>
    <format dxfId="67">
      <pivotArea collapsedLevelsAreSubtotals="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6B520DD5-E4EB-45F8-9FF6-1F5F5D90A13A}" name="Pivottabell7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90:D29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2">
    <i>
      <x/>
    </i>
    <i>
      <x v="1"/>
    </i>
  </colItems>
  <dataFields count="1">
    <dataField name="Antal av F23"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9E5973A7-BE34-4627-886C-71B08C8F674D}" name="Pivottabell4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70:K17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2">
    <i>
      <x/>
    </i>
    <i>
      <x v="1"/>
    </i>
  </colItems>
  <dataFields count="1">
    <dataField name="Medel av F13" fld="16" subtotal="average" baseField="0" baseItem="0"/>
  </dataFields>
  <formats count="2">
    <format dxfId="70">
      <pivotArea grandRow="1" outline="0" collapsedLevelsAreSubtotals="1" fieldPosition="0"/>
    </format>
    <format dxfId="69">
      <pivotArea collapsedLevelsAreSubtotals="1" fieldPosition="0">
        <references count="1">
          <reference field="1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BC61815-FDC1-4277-B7AA-75D760ADB8FB}" name="Pivottabell4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8:L12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2"/>
    </i>
    <i>
      <x v="4"/>
    </i>
    <i>
      <x v="5"/>
    </i>
    <i t="grand">
      <x/>
    </i>
  </rowItems>
  <colFields count="1">
    <field x="0"/>
  </colFields>
  <colItems count="2">
    <i>
      <x/>
    </i>
    <i>
      <x v="1"/>
    </i>
  </colItems>
  <dataFields count="1">
    <dataField name="Antal av F20" fld="23" subtotal="count" baseField="2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BB2C57D5-451F-4122-8A28-508BC8E9EE86}" name="Pivottabell6" cacheId="10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17:F18" firstHeaderRow="1" firstDataRow="1" firstDataCol="0" rowPageCount="1" colPageCount="1"/>
  <pivotFields count="47">
    <pivotField showAll="0"/>
    <pivotField showAll="0">
      <items count="2">
        <item x="0"/>
        <item t="default"/>
      </items>
    </pivotField>
    <pivotField showAll="0">
      <items count="12">
        <item x="0"/>
        <item x="2"/>
        <item m="1" x="10"/>
        <item x="6"/>
        <item m="1" x="9"/>
        <item x="5"/>
        <item x="4"/>
        <item m="1" x="7"/>
        <item x="3"/>
        <item x="1"/>
        <item m="1" x="8"/>
        <item t="default"/>
      </items>
    </pivotField>
    <pivotField axis="axisPage"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3" hier="-1"/>
  </pageField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FB3968FB-294B-4847-8B41-6E385B72CC56}" name="Pivottabell5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6:H21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2">
    <i>
      <x/>
    </i>
    <i>
      <x v="1"/>
    </i>
  </colItems>
  <dataFields count="1">
    <dataField name="Antal av F16" fld="19" subtotal="count" showDataAs="percentOfCol" baseField="0" baseItem="0" numFmtId="9"/>
  </dataFields>
  <formats count="1">
    <format dxfId="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A206B131-8328-4A29-823C-6D5BB4B67892}" name="Pivottabell7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8:H28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2">
    <i>
      <x/>
    </i>
    <i>
      <x v="1"/>
    </i>
  </colItems>
  <dataFields count="1">
    <dataField name="Antal av F22" fld="25" subtotal="count" showDataAs="percentOfCol" baseField="0" baseItem="0" numFmtId="9"/>
  </dataFields>
  <formats count="1">
    <format dxfId="7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3A33D27A-ED4D-42F2-AD87-600DE730DA17}" name="Pivottabell10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98:K40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2">
    <i>
      <x/>
    </i>
    <i>
      <x v="1"/>
    </i>
  </colItems>
  <dataFields count="1">
    <dataField name="Medel av F32" fld="35" subtotal="average" baseField="0" baseItem="0"/>
  </dataFields>
  <formats count="2">
    <format dxfId="74">
      <pivotArea grandRow="1" outline="0" collapsedLevelsAreSubtotals="1" fieldPosition="0"/>
    </format>
    <format dxfId="73">
      <pivotArea collapsedLevelsAreSubtotals="1"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AFF733DA-37EF-46BA-8BB3-7EE90D683E00}" name="Pivottabell11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22:D42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2">
    <i>
      <x/>
    </i>
    <i>
      <x v="1"/>
    </i>
  </colItems>
  <dataFields count="1">
    <dataField name="Antal av F34"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0FDE4584-D06D-43FF-A3D8-7774BD29338C}" name="Pivottabell1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H5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2">
    <i>
      <x/>
    </i>
    <i>
      <x v="1"/>
    </i>
  </colItems>
  <dataFields count="1">
    <dataField name="Antal av F3" fld="6"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6.xml><?xml version="1.0" encoding="utf-8"?>
<pivotTableDefinition xmlns="http://schemas.openxmlformats.org/spreadsheetml/2006/main" xmlns:mc="http://schemas.openxmlformats.org/markup-compatibility/2006" xmlns:xr="http://schemas.microsoft.com/office/spreadsheetml/2014/revision" mc:Ignorable="xr" xr:uid="{E7A35A9A-FC2A-4849-807C-030712FBBCDF}" name="Pivottabell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H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2">
    <i>
      <x/>
    </i>
    <i>
      <x v="1"/>
    </i>
  </colItems>
  <dataFields count="1">
    <dataField name="Antal av F1" fld="4"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886BFD72-6FBD-4AF6-949C-0108E55A861B}" name="Pivottabell8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02:H30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2">
    <i>
      <x/>
    </i>
    <i>
      <x v="1"/>
    </i>
  </colItems>
  <dataFields count="1">
    <dataField name="Antal av F24" fld="27" subtotal="count" showDataAs="percentOfCol" baseField="0" baseItem="0" numFmtId="9"/>
  </dataFields>
  <formats count="1">
    <format dxfId="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8.xml><?xml version="1.0" encoding="utf-8"?>
<pivotTableDefinition xmlns="http://schemas.openxmlformats.org/spreadsheetml/2006/main" xmlns:mc="http://schemas.openxmlformats.org/markup-compatibility/2006" xmlns:xr="http://schemas.microsoft.com/office/spreadsheetml/2014/revision" mc:Ignorable="xr" xr:uid="{397806F7-6F21-4E2C-980A-F63345BEB44D}" name="Pivottabell1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H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2">
    <i>
      <x/>
    </i>
    <i>
      <x v="1"/>
    </i>
  </colItems>
  <dataFields count="1">
    <dataField name="Antal av F2" fld="5"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9.xml><?xml version="1.0" encoding="utf-8"?>
<pivotTableDefinition xmlns="http://schemas.openxmlformats.org/spreadsheetml/2006/main" xmlns:mc="http://schemas.openxmlformats.org/markup-compatibility/2006" xmlns:xr="http://schemas.microsoft.com/office/spreadsheetml/2014/revision" mc:Ignorable="xr" xr:uid="{1B9AA55C-5FC0-4A22-BB09-C753B0A4311C}" name="Pivottabell6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30:K23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2">
    <i>
      <x/>
    </i>
    <i>
      <x v="1"/>
    </i>
  </colItems>
  <dataFields count="1">
    <dataField name="Medel av F18" fld="21" subtotal="average" baseField="0" baseItem="0"/>
  </dataFields>
  <formats count="2">
    <format dxfId="77">
      <pivotArea grandRow="1" outline="0" collapsedLevelsAreSubtotals="1" fieldPosition="0"/>
    </format>
    <format dxfId="76">
      <pivotArea collapsedLevelsAreSubtotals="1" fieldPosition="0">
        <references count="1">
          <reference field="2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EE416477-9A46-49D9-B158-ED1A02E66307}" name="Pivottabell10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D290:F29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7">
        <item x="3"/>
        <item m="1" x="4"/>
        <item x="0"/>
        <item m="1" x="5"/>
        <item x="2"/>
        <item x="1"/>
        <item t="default"/>
      </items>
    </pivotField>
    <pivotField showAll="0"/>
    <pivotField showAll="0"/>
    <pivotField showAll="0"/>
  </pivotFields>
  <rowFields count="1">
    <field x="53"/>
  </rowFields>
  <rowItems count="5">
    <i>
      <x/>
    </i>
    <i>
      <x v="2"/>
    </i>
    <i>
      <x v="4"/>
    </i>
    <i>
      <x v="5"/>
    </i>
    <i t="grand">
      <x/>
    </i>
  </rowItems>
  <colFields count="1">
    <field x="0"/>
  </colFields>
  <colItems count="2">
    <i>
      <x/>
    </i>
    <i>
      <x v="1"/>
    </i>
  </colItems>
  <dataFields count="1">
    <dataField name="Antal av Index7"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0.xml><?xml version="1.0" encoding="utf-8"?>
<pivotTableDefinition xmlns="http://schemas.openxmlformats.org/spreadsheetml/2006/main" xmlns:mc="http://schemas.openxmlformats.org/markup-compatibility/2006" xmlns:xr="http://schemas.microsoft.com/office/spreadsheetml/2014/revision" mc:Ignorable="xr" xr:uid="{4EBAC1C6-1EFC-42CF-AF0E-7DAF0BD03634}" name="Pivottabell10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98:H40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2">
    <i>
      <x/>
    </i>
    <i>
      <x v="1"/>
    </i>
  </colItems>
  <dataFields count="1">
    <dataField name="Antal av F32" fld="35" subtotal="count" showDataAs="percentOfCol" baseField="0" baseItem="0" numFmtId="9"/>
  </dataFields>
  <formats count="1">
    <format dxfId="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xml><?xml version="1.0" encoding="utf-8"?>
<pivotTableDefinition xmlns="http://schemas.openxmlformats.org/spreadsheetml/2006/main" xmlns:mc="http://schemas.openxmlformats.org/markup-compatibility/2006" xmlns:xr="http://schemas.microsoft.com/office/spreadsheetml/2014/revision" mc:Ignorable="xr" xr:uid="{1808EAC9-E079-413E-AE19-50565EC2F48D}" name="Pivottabell13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18:H52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2">
    <i>
      <x/>
    </i>
    <i>
      <x v="1"/>
    </i>
  </colItems>
  <dataFields count="1">
    <dataField name="Antal av F42" fld="45" subtotal="count" showDataAs="percentOfCol" baseField="0" baseItem="0" numFmtId="9"/>
  </dataFields>
  <formats count="2">
    <format dxfId="80">
      <pivotArea outline="0" fieldPosition="0">
        <references count="1">
          <reference field="4294967294" count="1">
            <x v="0"/>
          </reference>
        </references>
      </pivotArea>
    </format>
    <format dxfId="7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2.xml><?xml version="1.0" encoding="utf-8"?>
<pivotTableDefinition xmlns="http://schemas.openxmlformats.org/spreadsheetml/2006/main" xmlns:mc="http://schemas.openxmlformats.org/markup-compatibility/2006" xmlns:xr="http://schemas.microsoft.com/office/spreadsheetml/2014/revision" mc:Ignorable="xr" xr:uid="{3462C397-51AB-439F-8A78-1D5F6C584A49}" name="Pivottabell10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8:D40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2">
    <i>
      <x/>
    </i>
    <i>
      <x v="1"/>
    </i>
  </colItems>
  <dataFields count="1">
    <dataField name="Antal av F32"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3.xml><?xml version="1.0" encoding="utf-8"?>
<pivotTableDefinition xmlns="http://schemas.openxmlformats.org/spreadsheetml/2006/main" xmlns:mc="http://schemas.openxmlformats.org/markup-compatibility/2006" xmlns:xr="http://schemas.microsoft.com/office/spreadsheetml/2014/revision" mc:Ignorable="xr" xr:uid="{1DFEF5E0-244C-4E34-9864-12D127B66C9B}" name="Pivottabell5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6:D21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2">
    <i>
      <x/>
    </i>
    <i>
      <x v="1"/>
    </i>
  </colItems>
  <dataFields count="1">
    <dataField name="Antal av F16"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4.xml><?xml version="1.0" encoding="utf-8"?>
<pivotTableDefinition xmlns="http://schemas.openxmlformats.org/spreadsheetml/2006/main" xmlns:mc="http://schemas.openxmlformats.org/markup-compatibility/2006" xmlns:xr="http://schemas.microsoft.com/office/spreadsheetml/2014/revision" mc:Ignorable="xr" xr:uid="{81AFBA7E-7CC2-4757-8635-09F910486D7E}" name="Pivottabell13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6:K50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2">
    <i>
      <x/>
    </i>
    <i>
      <x v="1"/>
    </i>
  </colItems>
  <dataFields count="1">
    <dataField name="Medel av F41" fld="44" subtotal="average" baseField="0" baseItem="0"/>
  </dataFields>
  <formats count="1">
    <format dxfId="8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5.xml><?xml version="1.0" encoding="utf-8"?>
<pivotTableDefinition xmlns="http://schemas.openxmlformats.org/spreadsheetml/2006/main" xmlns:mc="http://schemas.openxmlformats.org/markup-compatibility/2006" xmlns:xr="http://schemas.microsoft.com/office/spreadsheetml/2014/revision" mc:Ignorable="xr" xr:uid="{2846083D-6735-4BDF-B99A-D0FC31A51DDE}" name="Pivottabell5" cacheId="10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17:B18" firstHeaderRow="1" firstDataRow="1" firstDataCol="0" rowPageCount="1" colPageCount="1"/>
  <pivotFields count="47">
    <pivotField showAll="0"/>
    <pivotField showAll="0">
      <items count="2">
        <item x="0"/>
        <item t="default"/>
      </items>
    </pivotField>
    <pivotField axis="axisPage" dataField="1" showAll="0">
      <items count="12">
        <item m="1" x="10"/>
        <item m="1" x="9"/>
        <item m="1" x="7"/>
        <item m="1" x="8"/>
        <item x="0"/>
        <item x="1"/>
        <item x="2"/>
        <item x="3"/>
        <item x="4"/>
        <item x="5"/>
        <item x="6"/>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6.xml><?xml version="1.0" encoding="utf-8"?>
<pivotTableDefinition xmlns="http://schemas.openxmlformats.org/spreadsheetml/2006/main" xmlns:mc="http://schemas.openxmlformats.org/markup-compatibility/2006" xmlns:xr="http://schemas.microsoft.com/office/spreadsheetml/2014/revision" mc:Ignorable="xr" xr:uid="{BBA947E4-62AF-402B-9B28-CEBB870EF2FF}" name="Pivottabell13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8:D52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2">
    <i>
      <x/>
    </i>
    <i>
      <x v="1"/>
    </i>
  </colItems>
  <dataFields count="1">
    <dataField name="Antal av F42"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7.xml><?xml version="1.0" encoding="utf-8"?>
<pivotTableDefinition xmlns="http://schemas.openxmlformats.org/spreadsheetml/2006/main" xmlns:mc="http://schemas.openxmlformats.org/markup-compatibility/2006" xmlns:xr="http://schemas.microsoft.com/office/spreadsheetml/2014/revision" mc:Ignorable="xr" xr:uid="{7734B02F-2FB3-493F-83CC-50B2CFBE5B50}" name="Pivottabell3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4:H14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2">
    <i>
      <x/>
    </i>
    <i>
      <x v="1"/>
    </i>
  </colItems>
  <dataFields count="1">
    <dataField name="Antal av F10" fld="13" subtotal="count" showDataAs="percentOfCol" baseField="0" baseItem="0" numFmtId="9"/>
  </dataFields>
  <formats count="1">
    <format dxfId="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8.xml><?xml version="1.0" encoding="utf-8"?>
<pivotTableDefinition xmlns="http://schemas.openxmlformats.org/spreadsheetml/2006/main" xmlns:mc="http://schemas.openxmlformats.org/markup-compatibility/2006" xmlns:xr="http://schemas.microsoft.com/office/spreadsheetml/2014/revision" mc:Ignorable="xr" xr:uid="{3C6296F6-E918-4436-86D9-B0A2C6014DAD}" name="Pivottabell13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6:H50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2">
    <i>
      <x/>
    </i>
    <i>
      <x v="1"/>
    </i>
  </colItems>
  <dataFields count="1">
    <dataField name="Antal av F41" fld="44" subtotal="count" showDataAs="percentOfCol" baseField="0" baseItem="0" numFmtId="9"/>
  </dataFields>
  <formats count="2">
    <format dxfId="84">
      <pivotArea outline="0" fieldPosition="0">
        <references count="1">
          <reference field="4294967294" count="1">
            <x v="0"/>
          </reference>
        </references>
      </pivotArea>
    </format>
    <format dxfId="8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9.xml><?xml version="1.0" encoding="utf-8"?>
<pivotTableDefinition xmlns="http://schemas.openxmlformats.org/spreadsheetml/2006/main" xmlns:mc="http://schemas.openxmlformats.org/markup-compatibility/2006" xmlns:xr="http://schemas.microsoft.com/office/spreadsheetml/2014/revision" mc:Ignorable="xr" xr:uid="{009BF542-8B84-497D-B82B-7459F7202BC2}" name="Pivottabell8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14:K32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2">
    <i>
      <x/>
    </i>
    <i>
      <x v="1"/>
    </i>
  </colItems>
  <dataFields count="1">
    <dataField name="Medel av F25" fld="28" subtotal="average" baseField="0" baseItem="0"/>
  </dataFields>
  <formats count="2">
    <format dxfId="86">
      <pivotArea collapsedLevelsAreSubtotals="1" fieldPosition="0">
        <references count="1">
          <reference field="28" count="0"/>
        </references>
      </pivotArea>
    </format>
    <format dxfId="8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015196-0FF8-4F62-9A27-EF73A180E679}" name="Pivottabell7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6:D22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2">
    <i>
      <x/>
    </i>
    <i>
      <x v="1"/>
    </i>
  </colItems>
  <dataFields count="1">
    <dataField name="Antal av F37" fld="40" subtotal="count" baseField="4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4E0221E7-CBAE-4E72-82F1-D69C3F153155}" name="Pivottabell1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8:L6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2"/>
    </i>
    <i>
      <x v="4"/>
    </i>
    <i>
      <x v="5"/>
    </i>
    <i t="grand">
      <x/>
    </i>
  </rowItems>
  <colFields count="1">
    <field x="0"/>
  </colFields>
  <colItems count="2">
    <i>
      <x/>
    </i>
    <i>
      <x v="1"/>
    </i>
  </colItems>
  <dataFields count="1">
    <dataField name="Antal av F10" fld="13"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0.xml><?xml version="1.0" encoding="utf-8"?>
<pivotTableDefinition xmlns="http://schemas.openxmlformats.org/spreadsheetml/2006/main" xmlns:mc="http://schemas.openxmlformats.org/markup-compatibility/2006" xmlns:xr="http://schemas.microsoft.com/office/spreadsheetml/2014/revision" mc:Ignorable="xr" xr:uid="{2A607911-5DEA-44A3-9709-3FDF5DEA5C64}" name="Pivottabell13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6:D50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2">
    <i>
      <x/>
    </i>
    <i>
      <x v="1"/>
    </i>
  </colItems>
  <dataFields count="1">
    <dataField name="Antal av F41"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1.xml><?xml version="1.0" encoding="utf-8"?>
<pivotTableDefinition xmlns="http://schemas.openxmlformats.org/spreadsheetml/2006/main" xmlns:mc="http://schemas.openxmlformats.org/markup-compatibility/2006" xmlns:xr="http://schemas.microsoft.com/office/spreadsheetml/2014/revision" mc:Ignorable="xr" xr:uid="{1E05AEE3-DCEF-4597-A482-AE0A01CEC5E5}" name="Pivottabell8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38:H3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2">
    <i>
      <x/>
    </i>
    <i>
      <x v="1"/>
    </i>
  </colItems>
  <dataFields count="1">
    <dataField name="Antal av F27" fld="30" subtotal="count" showDataAs="percentOfCol" baseField="0" baseItem="0" numFmtId="9"/>
  </dataFields>
  <formats count="1">
    <format dxfId="8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2.xml><?xml version="1.0" encoding="utf-8"?>
<pivotTableDefinition xmlns="http://schemas.openxmlformats.org/spreadsheetml/2006/main" xmlns:mc="http://schemas.openxmlformats.org/markup-compatibility/2006" xmlns:xr="http://schemas.microsoft.com/office/spreadsheetml/2014/revision" mc:Ignorable="xr" xr:uid="{576E4355-C171-41C9-9863-C00A7C7E602E}" name="Pivottabell1" cacheId="10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4:B5" firstHeaderRow="1" firstDataRow="1" firstDataCol="0" rowPageCount="2" colPageCount="1"/>
  <pivotFields count="47">
    <pivotField axis="axisPage" showAll="0">
      <items count="3">
        <item x="0"/>
        <item x="1"/>
        <item t="default"/>
      </items>
    </pivotField>
    <pivotField showAll="0">
      <items count="2">
        <item x="0"/>
        <item t="default"/>
      </items>
    </pivotField>
    <pivotField axis="axisPage" dataField="1" showAll="0">
      <items count="12">
        <item m="1" x="10"/>
        <item m="1" x="9"/>
        <item m="1" x="7"/>
        <item m="1" x="8"/>
        <item x="0"/>
        <item x="1"/>
        <item x="2"/>
        <item x="3"/>
        <item x="4"/>
        <item x="5"/>
        <item x="6"/>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0" item="1"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3.xml><?xml version="1.0" encoding="utf-8"?>
<pivotTableDefinition xmlns="http://schemas.openxmlformats.org/spreadsheetml/2006/main" xmlns:mc="http://schemas.openxmlformats.org/markup-compatibility/2006" xmlns:xr="http://schemas.microsoft.com/office/spreadsheetml/2014/revision" mc:Ignorable="xr" xr:uid="{B5623283-3F34-4B2B-A3F6-932CA8EB4F7F}" name="Pivottabell3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22:D12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2">
    <i>
      <x/>
    </i>
    <i>
      <x v="1"/>
    </i>
  </colItems>
  <dataFields count="1">
    <dataField name="Antal av F9"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4.xml><?xml version="1.0" encoding="utf-8"?>
<pivotTableDefinition xmlns="http://schemas.openxmlformats.org/spreadsheetml/2006/main" xmlns:mc="http://schemas.openxmlformats.org/markup-compatibility/2006" xmlns:xr="http://schemas.microsoft.com/office/spreadsheetml/2014/revision" mc:Ignorable="xr" xr:uid="{E2B90F57-A35A-415C-B52F-FE65164FDA7E}" name="Pivottabell2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62:D6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2">
    <i>
      <x/>
    </i>
    <i>
      <x v="1"/>
    </i>
  </colItems>
  <dataFields count="1">
    <dataField name="Antal av F4"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5.xml><?xml version="1.0" encoding="utf-8"?>
<pivotTableDefinition xmlns="http://schemas.openxmlformats.org/spreadsheetml/2006/main" xmlns:mc="http://schemas.openxmlformats.org/markup-compatibility/2006" xmlns:xr="http://schemas.microsoft.com/office/spreadsheetml/2014/revision" mc:Ignorable="xr" xr:uid="{D31410C5-36E1-4EA1-AC9B-793BA8AFBDF0}" name="Pivottabell6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18:K22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2">
    <i>
      <x/>
    </i>
    <i>
      <x v="1"/>
    </i>
  </colItems>
  <dataFields count="1">
    <dataField name="Medel av F17" fld="20" subtotal="average" baseField="0" baseItem="0"/>
  </dataFields>
  <formats count="2">
    <format dxfId="89">
      <pivotArea collapsedLevelsAreSubtotals="1" fieldPosition="0">
        <references count="1">
          <reference field="20" count="0"/>
        </references>
      </pivotArea>
    </format>
    <format dxfId="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6.xml><?xml version="1.0" encoding="utf-8"?>
<pivotTableDefinition xmlns="http://schemas.openxmlformats.org/spreadsheetml/2006/main" xmlns:mc="http://schemas.openxmlformats.org/markup-compatibility/2006" xmlns:xr="http://schemas.microsoft.com/office/spreadsheetml/2014/revision" mc:Ignorable="xr" xr:uid="{20452EC4-C94F-4AC4-9C96-08FB827C1847}" name="Pivottabell1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K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2">
    <i>
      <x/>
    </i>
    <i>
      <x v="1"/>
    </i>
  </colItems>
  <dataFields count="1">
    <dataField name="Medel av F2" fld="5"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7.xml><?xml version="1.0" encoding="utf-8"?>
<pivotTableDefinition xmlns="http://schemas.openxmlformats.org/spreadsheetml/2006/main" xmlns:mc="http://schemas.openxmlformats.org/markup-compatibility/2006" xmlns:xr="http://schemas.microsoft.com/office/spreadsheetml/2014/revision" mc:Ignorable="xr" xr:uid="{D589ED34-9D27-468E-B3D9-F4168995D168}" name="Pivottabell2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8:D10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1"/>
    </i>
    <i>
      <x v="2"/>
    </i>
    <i>
      <x v="5"/>
    </i>
    <i t="grand">
      <x/>
    </i>
  </rowItems>
  <colFields count="1">
    <field x="0"/>
  </colFields>
  <colItems count="2">
    <i>
      <x/>
    </i>
    <i>
      <x v="1"/>
    </i>
  </colItems>
  <dataFields count="1">
    <dataField name="Antal av F7"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8.xml><?xml version="1.0" encoding="utf-8"?>
<pivotTableDefinition xmlns="http://schemas.openxmlformats.org/spreadsheetml/2006/main" xmlns:mc="http://schemas.openxmlformats.org/markup-compatibility/2006" xmlns:xr="http://schemas.microsoft.com/office/spreadsheetml/2014/revision" mc:Ignorable="xr" xr:uid="{DAC84EFC-BCDC-4E35-8514-CC5719125574}" name="Pivottabell9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62:D36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2">
    <i>
      <x/>
    </i>
    <i>
      <x v="1"/>
    </i>
  </colItems>
  <dataFields count="1">
    <dataField name="Antal av F29"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9.xml><?xml version="1.0" encoding="utf-8"?>
<pivotTableDefinition xmlns="http://schemas.openxmlformats.org/spreadsheetml/2006/main" xmlns:mc="http://schemas.openxmlformats.org/markup-compatibility/2006" xmlns:xr="http://schemas.microsoft.com/office/spreadsheetml/2014/revision" mc:Ignorable="xr" xr:uid="{FC6EE47F-BEE9-4149-9C80-0687CA0109C4}" name="Pivottabell8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26:K3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2">
    <i>
      <x/>
    </i>
    <i>
      <x v="1"/>
    </i>
  </colItems>
  <dataFields count="1">
    <dataField name="Medel av F26" fld="29" subtotal="average" baseField="0" baseItem="0"/>
  </dataFields>
  <formats count="2">
    <format dxfId="91">
      <pivotArea grandRow="1" outline="0" collapsedLevelsAreSubtotals="1" fieldPosition="0"/>
    </format>
    <format dxfId="90">
      <pivotArea collapsedLevelsAreSubtotals="1" fieldPosition="0">
        <references count="1">
          <reference field="2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CD694B6B-6EC8-4079-B7C4-C184A267A2D7}" name="Pivottabell8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8:L24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2">
    <i>
      <x/>
    </i>
    <i>
      <x v="1"/>
    </i>
  </colItems>
  <dataFields count="1">
    <dataField name="Antal av F40" fld="43" subtotal="count" baseField="4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0.xml><?xml version="1.0" encoding="utf-8"?>
<pivotTableDefinition xmlns="http://schemas.openxmlformats.org/spreadsheetml/2006/main" xmlns:mc="http://schemas.openxmlformats.org/markup-compatibility/2006" xmlns:xr="http://schemas.microsoft.com/office/spreadsheetml/2014/revision" mc:Ignorable="xr" xr:uid="{52EA4905-6918-43EA-AA3F-AD3413040A72}" name="Pivottabell8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26:H3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2">
    <i>
      <x/>
    </i>
    <i>
      <x v="1"/>
    </i>
  </colItems>
  <dataFields count="1">
    <dataField name="Antal av F26" fld="29" subtotal="count" showDataAs="percentOfCol" baseField="0" baseItem="0" numFmtId="9"/>
  </dataFields>
  <formats count="1">
    <format dxfId="9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1.xml><?xml version="1.0" encoding="utf-8"?>
<pivotTableDefinition xmlns="http://schemas.openxmlformats.org/spreadsheetml/2006/main" xmlns:mc="http://schemas.openxmlformats.org/markup-compatibility/2006" xmlns:xr="http://schemas.microsoft.com/office/spreadsheetml/2014/revision" mc:Ignorable="xr" xr:uid="{F81253EC-4570-42E3-A6D2-DC16E2D903B9}" name="Pivottabell2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8:H10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1"/>
    </i>
    <i>
      <x v="2"/>
    </i>
    <i>
      <x v="5"/>
    </i>
    <i t="grand">
      <x/>
    </i>
  </rowItems>
  <colFields count="1">
    <field x="0"/>
  </colFields>
  <colItems count="2">
    <i>
      <x/>
    </i>
    <i>
      <x v="1"/>
    </i>
  </colItems>
  <dataFields count="1">
    <dataField name="Antal av F7" fld="10" subtotal="count" showDataAs="percentOfCol" baseField="0" baseItem="0" numFmtId="10"/>
  </dataFields>
  <formats count="2">
    <format dxfId="94">
      <pivotArea collapsedLevelsAreSubtotals="1" fieldPosition="0">
        <references count="1">
          <reference field="10" count="0"/>
        </references>
      </pivotArea>
    </format>
    <format dxfId="9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2.xml><?xml version="1.0" encoding="utf-8"?>
<pivotTableDefinition xmlns="http://schemas.openxmlformats.org/spreadsheetml/2006/main" xmlns:mc="http://schemas.openxmlformats.org/markup-compatibility/2006" xmlns:xr="http://schemas.microsoft.com/office/spreadsheetml/2014/revision" mc:Ignorable="xr" xr:uid="{FBD60991-928B-4B13-A369-0E86C59AF0B6}" name="Pivottabell9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62:K36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2">
    <i>
      <x/>
    </i>
    <i>
      <x v="1"/>
    </i>
  </colItems>
  <dataFields count="1">
    <dataField name="Medel av F29" fld="32" subtotal="average" baseField="0" baseItem="0"/>
  </dataFields>
  <formats count="2">
    <format dxfId="96">
      <pivotArea grandRow="1" outline="0" collapsedLevelsAreSubtotals="1" fieldPosition="0"/>
    </format>
    <format dxfId="95">
      <pivotArea collapsedLevelsAreSubtotals="1"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CCA7E901-F057-4120-823A-AA7A964ACCF8}" name="Pivottabell12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94:D49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2">
    <i>
      <x/>
    </i>
    <i>
      <x v="1"/>
    </i>
  </colItems>
  <dataFields count="1">
    <dataField name="Antal av F40"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4.xml><?xml version="1.0" encoding="utf-8"?>
<pivotTableDefinition xmlns="http://schemas.openxmlformats.org/spreadsheetml/2006/main" xmlns:mc="http://schemas.openxmlformats.org/markup-compatibility/2006" xmlns:xr="http://schemas.microsoft.com/office/spreadsheetml/2014/revision" mc:Ignorable="xr" xr:uid="{8D15C3C1-9023-4445-A188-81C701602DCC}" name="Pivottabell7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78:K28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2">
    <i>
      <x/>
    </i>
    <i>
      <x v="1"/>
    </i>
  </colItems>
  <dataFields count="1">
    <dataField name="Medel av F22" fld="25" subtotal="average" baseField="0" baseItem="0"/>
  </dataFields>
  <formats count="2">
    <format dxfId="98">
      <pivotArea grandRow="1" outline="0" collapsedLevelsAreSubtotals="1" fieldPosition="0"/>
    </format>
    <format dxfId="97">
      <pivotArea collapsedLevelsAreSubtotals="1" fieldPosition="0">
        <references count="1">
          <reference field="2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5.xml><?xml version="1.0" encoding="utf-8"?>
<pivotTableDefinition xmlns="http://schemas.openxmlformats.org/spreadsheetml/2006/main" xmlns:mc="http://schemas.openxmlformats.org/markup-compatibility/2006" xmlns:xr="http://schemas.microsoft.com/office/spreadsheetml/2014/revision" mc:Ignorable="xr" xr:uid="{2291F285-05C2-4105-B216-2638609DAE9F}" name="Pivottabell10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22:K42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2">
    <i>
      <x/>
    </i>
    <i>
      <x v="1"/>
    </i>
  </colItems>
  <dataFields count="1">
    <dataField name="Medel av F34" fld="37" subtotal="average" baseField="0" baseItem="0"/>
  </dataFields>
  <formats count="2">
    <format dxfId="100">
      <pivotArea grandRow="1" outline="0" collapsedLevelsAreSubtotals="1" fieldPosition="0"/>
    </format>
    <format dxfId="99">
      <pivotArea collapsedLevelsAreSubtotals="1"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0C599EEA-791F-4885-A1EC-3555F78C2B2E}" name="Pivottabell12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94:H49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2">
    <i>
      <x/>
    </i>
    <i>
      <x v="1"/>
    </i>
  </colItems>
  <dataFields count="1">
    <dataField name="Antal av F40" fld="43" subtotal="count" showDataAs="percentOfCol" baseField="0" baseItem="0" numFmtId="10"/>
  </dataFields>
  <formats count="4">
    <format dxfId="104">
      <pivotArea outline="0" collapsedLevelsAreSubtotals="1" fieldPosition="0"/>
    </format>
    <format dxfId="103">
      <pivotArea outline="0" fieldPosition="0">
        <references count="1">
          <reference field="4294967294" count="1">
            <x v="0"/>
          </reference>
        </references>
      </pivotArea>
    </format>
    <format dxfId="102">
      <pivotArea grandRow="1" outline="0" collapsedLevelsAreSubtotals="1" fieldPosition="0"/>
    </format>
    <format dxfId="101">
      <pivotArea collapsedLevelsAreSubtotals="1" fieldPosition="0">
        <references count="1">
          <reference field="4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7.xml><?xml version="1.0" encoding="utf-8"?>
<pivotTableDefinition xmlns="http://schemas.openxmlformats.org/spreadsheetml/2006/main" xmlns:mc="http://schemas.openxmlformats.org/markup-compatibility/2006" xmlns:xr="http://schemas.microsoft.com/office/spreadsheetml/2014/revision" mc:Ignorable="xr" xr:uid="{A0221673-0895-4A5A-9DBC-EF78A1A17AE0}" name="Pivottabell1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62:K6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2">
    <i>
      <x/>
    </i>
    <i>
      <x v="1"/>
    </i>
  </colItems>
  <dataFields count="1">
    <dataField name="Medel av F4" fld="7" subtotal="average" baseField="0" baseItem="0"/>
  </dataFields>
  <formats count="2">
    <format dxfId="106">
      <pivotArea grandRow="1" outline="0" collapsedLevelsAreSubtotals="1" fieldPosition="0"/>
    </format>
    <format dxfId="105">
      <pivotArea collapsedLevelsAreSubtotals="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8.xml><?xml version="1.0" encoding="utf-8"?>
<pivotTableDefinition xmlns="http://schemas.openxmlformats.org/spreadsheetml/2006/main" xmlns:mc="http://schemas.openxmlformats.org/markup-compatibility/2006" xmlns:xr="http://schemas.microsoft.com/office/spreadsheetml/2014/revision" mc:Ignorable="xr" xr:uid="{36A239C6-5114-4059-9261-28FF3B7C26F0}" name="Pivottabell8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38:D34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2">
    <i>
      <x/>
    </i>
    <i>
      <x v="1"/>
    </i>
  </colItems>
  <dataFields count="1">
    <dataField name="Antal av F27"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9.xml><?xml version="1.0" encoding="utf-8"?>
<pivotTableDefinition xmlns="http://schemas.openxmlformats.org/spreadsheetml/2006/main" xmlns:mc="http://schemas.openxmlformats.org/markup-compatibility/2006" xmlns:xr="http://schemas.microsoft.com/office/spreadsheetml/2014/revision" mc:Ignorable="xr" xr:uid="{36093AA7-8F16-4C46-9D86-96D8975169DD}" name="Pivottabell11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34:H43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2">
    <i>
      <x/>
    </i>
    <i>
      <x v="1"/>
    </i>
  </colItems>
  <dataFields count="1">
    <dataField name="Antal av F35" fld="38" subtotal="count" showDataAs="percentOfCol" baseField="0" baseItem="0" numFmtId="9"/>
  </dataFields>
  <formats count="1">
    <format dxfId="10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757D0F4C-E5D0-4507-AA29-19FEBCC8B84B}" name="Pivottabell3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6:D11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2"/>
    </i>
    <i>
      <x v="4"/>
    </i>
    <i>
      <x v="5"/>
    </i>
    <i t="grand">
      <x/>
    </i>
  </rowItems>
  <colFields count="1">
    <field x="0"/>
  </colFields>
  <colItems count="2">
    <i>
      <x/>
    </i>
    <i>
      <x v="1"/>
    </i>
  </colItems>
  <dataFields count="1">
    <dataField name="Antal av F17" fld="20" subtotal="count" baseField="2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0.xml><?xml version="1.0" encoding="utf-8"?>
<pivotTableDefinition xmlns="http://schemas.openxmlformats.org/spreadsheetml/2006/main" xmlns:mc="http://schemas.openxmlformats.org/markup-compatibility/2006" xmlns:xr="http://schemas.microsoft.com/office/spreadsheetml/2014/revision" mc:Ignorable="xr" xr:uid="{1A3ADB16-A8AB-4BB2-97A9-CCF40216DFB0}" name="Pivottabell1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K5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2">
    <i>
      <x/>
    </i>
    <i>
      <x v="1"/>
    </i>
  </colItems>
  <dataFields count="1">
    <dataField name="Medel av F3" fld="6"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1.xml><?xml version="1.0" encoding="utf-8"?>
<pivotTableDefinition xmlns="http://schemas.openxmlformats.org/spreadsheetml/2006/main" xmlns:mc="http://schemas.openxmlformats.org/markup-compatibility/2006" xmlns:xr="http://schemas.microsoft.com/office/spreadsheetml/2014/revision" mc:Ignorable="xr" xr:uid="{49007399-E333-4425-BF20-91140366E4EB}" name="Pivottabell10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6:D38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2">
    <i>
      <x/>
    </i>
    <i>
      <x v="1"/>
    </i>
  </colItems>
  <dataFields count="1">
    <dataField name="Antal av F31"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2.xml><?xml version="1.0" encoding="utf-8"?>
<pivotTableDefinition xmlns="http://schemas.openxmlformats.org/spreadsheetml/2006/main" xmlns:mc="http://schemas.openxmlformats.org/markup-compatibility/2006" xmlns:xr="http://schemas.microsoft.com/office/spreadsheetml/2014/revision" mc:Ignorable="xr" xr:uid="{1A4C9669-AA5B-4016-AEBF-E7CD8FFB9A75}" name="Pivottabell1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D5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2">
    <i>
      <x/>
    </i>
    <i>
      <x v="1"/>
    </i>
  </colItems>
  <dataFields count="1">
    <dataField name="Antal av F3"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3.xml><?xml version="1.0" encoding="utf-8"?>
<pivotTableDefinition xmlns="http://schemas.openxmlformats.org/spreadsheetml/2006/main" xmlns:mc="http://schemas.openxmlformats.org/markup-compatibility/2006" xmlns:xr="http://schemas.microsoft.com/office/spreadsheetml/2014/revision" mc:Ignorable="xr" xr:uid="{47115075-D9E0-4913-8543-DAB6C7FD9B33}" name="Pivottabell13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30:H533"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2">
    <i>
      <x/>
    </i>
    <i>
      <x v="1"/>
    </i>
  </colItems>
  <dataFields count="1">
    <dataField name="Antal av F43" fld="46" subtotal="count" showDataAs="percentOfCol" baseField="0" baseItem="0" numFmtId="9"/>
  </dataFields>
  <formats count="2">
    <format dxfId="109">
      <pivotArea outline="0" fieldPosition="0">
        <references count="1">
          <reference field="4294967294" count="1">
            <x v="0"/>
          </reference>
        </references>
      </pivotArea>
    </format>
    <format dxfId="10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4.xml><?xml version="1.0" encoding="utf-8"?>
<pivotTableDefinition xmlns="http://schemas.openxmlformats.org/spreadsheetml/2006/main" xmlns:mc="http://schemas.openxmlformats.org/markup-compatibility/2006" xmlns:xr="http://schemas.microsoft.com/office/spreadsheetml/2014/revision" mc:Ignorable="xr" xr:uid="{1C880AF4-FA1D-437C-A199-EFDBDB788B0F}" name="Pivottabell86"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26:D3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2">
    <i>
      <x/>
    </i>
    <i>
      <x v="1"/>
    </i>
  </colItems>
  <dataFields count="1">
    <dataField name="Antal av F26"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5.xml><?xml version="1.0" encoding="utf-8"?>
<pivotTableDefinition xmlns="http://schemas.openxmlformats.org/spreadsheetml/2006/main" xmlns:mc="http://schemas.openxmlformats.org/markup-compatibility/2006" xmlns:xr="http://schemas.microsoft.com/office/spreadsheetml/2014/revision" mc:Ignorable="xr" xr:uid="{B43EDF5B-A97D-4335-AE38-722799B87C20}" name="Pivottabell6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54:K26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2">
    <i>
      <x/>
    </i>
    <i>
      <x v="1"/>
    </i>
  </colItems>
  <dataFields count="1">
    <dataField name="Medel av F20" fld="23" subtotal="average" baseField="0" baseItem="0"/>
  </dataFields>
  <formats count="2">
    <format dxfId="111">
      <pivotArea grandRow="1" outline="0" collapsedLevelsAreSubtotals="1" fieldPosition="0"/>
    </format>
    <format dxfId="110">
      <pivotArea collapsedLevelsAreSubtotals="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6.xml><?xml version="1.0" encoding="utf-8"?>
<pivotTableDefinition xmlns="http://schemas.openxmlformats.org/spreadsheetml/2006/main" xmlns:mc="http://schemas.openxmlformats.org/markup-compatibility/2006" xmlns:xr="http://schemas.microsoft.com/office/spreadsheetml/2014/revision" mc:Ignorable="xr" xr:uid="{724355E7-3C62-4372-91B9-EE00A4E1AED3}" name="Pivottabell1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D3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2">
    <i>
      <x/>
    </i>
    <i>
      <x v="1"/>
    </i>
  </colItems>
  <dataFields count="1">
    <dataField name="Antal av F1"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7.xml><?xml version="1.0" encoding="utf-8"?>
<pivotTableDefinition xmlns="http://schemas.openxmlformats.org/spreadsheetml/2006/main" xmlns:mc="http://schemas.openxmlformats.org/markup-compatibility/2006" xmlns:xr="http://schemas.microsoft.com/office/spreadsheetml/2014/revision" mc:Ignorable="xr" xr:uid="{80836265-1B08-4BF7-8D25-7F263442A8E7}" name="Pivottabell4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58:K16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2">
    <i>
      <x/>
    </i>
    <i>
      <x v="1"/>
    </i>
  </colItems>
  <dataFields count="1">
    <dataField name="Medel av F12" fld="15" subtotal="average" baseField="0" baseItem="0"/>
  </dataFields>
  <formats count="2">
    <format dxfId="113">
      <pivotArea grandRow="1" outline="0" collapsedLevelsAreSubtotals="1" fieldPosition="0"/>
    </format>
    <format dxfId="112">
      <pivotArea collapsedLevelsAreSubtotals="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8.xml><?xml version="1.0" encoding="utf-8"?>
<pivotTableDefinition xmlns="http://schemas.openxmlformats.org/spreadsheetml/2006/main" xmlns:mc="http://schemas.openxmlformats.org/markup-compatibility/2006" xmlns:xr="http://schemas.microsoft.com/office/spreadsheetml/2014/revision" mc:Ignorable="xr" xr:uid="{5EBBD606-38CA-4230-82DE-37F17642FBF5}" name="Pivottabell2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6:H9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2">
    <i>
      <x/>
    </i>
    <i>
      <x v="1"/>
    </i>
  </colItems>
  <dataFields count="1">
    <dataField name="Antal av F6" fld="9" subtotal="count" showDataAs="percentOfCol" baseField="0" baseItem="0" numFmtId="10"/>
  </dataFields>
  <formats count="2">
    <format dxfId="115">
      <pivotArea collapsedLevelsAreSubtotals="1" fieldPosition="0">
        <references count="1">
          <reference field="9" count="0"/>
        </references>
      </pivotArea>
    </format>
    <format dxfId="1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9.xml><?xml version="1.0" encoding="utf-8"?>
<pivotTableDefinition xmlns="http://schemas.openxmlformats.org/spreadsheetml/2006/main" xmlns:mc="http://schemas.openxmlformats.org/markup-compatibility/2006" xmlns:xr="http://schemas.microsoft.com/office/spreadsheetml/2014/revision" mc:Ignorable="xr" xr:uid="{02B42635-0543-4003-9E39-F3F0D90C892B}" name="Pivottabell4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6:H15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2">
    <i>
      <x/>
    </i>
    <i>
      <x v="1"/>
    </i>
  </colItems>
  <dataFields count="1">
    <dataField name="Antal av F11" fld="14" subtotal="count" showDataAs="percentOfCol" baseField="0" baseItem="0" numFmtId="9"/>
  </dataFields>
  <formats count="1">
    <format dxfId="1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7525750E-FB81-42BE-B799-38B1DB0AE162}" name="Pivottabell8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8:H24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2">
    <i>
      <x/>
    </i>
    <i>
      <x v="1"/>
    </i>
  </colItems>
  <dataFields count="1">
    <dataField name="Medel av F39" fld="42" subtotal="average" baseField="45" baseItem="0"/>
  </dataFields>
  <formats count="2">
    <format dxfId="151">
      <pivotArea outline="0" collapsedLevelsAreSubtotals="1" fieldPosition="0"/>
    </format>
    <format dxfId="15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0.xml><?xml version="1.0" encoding="utf-8"?>
<pivotTableDefinition xmlns="http://schemas.openxmlformats.org/spreadsheetml/2006/main" xmlns:mc="http://schemas.openxmlformats.org/markup-compatibility/2006" xmlns:xr="http://schemas.microsoft.com/office/spreadsheetml/2014/revision" mc:Ignorable="xr" xr:uid="{C6FC40C0-A315-42B9-8875-820B9570895D}" name="Pivottabell8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14:H32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2">
    <i>
      <x/>
    </i>
    <i>
      <x v="1"/>
    </i>
  </colItems>
  <dataFields count="1">
    <dataField name="Antal av F25" fld="28" subtotal="count" showDataAs="percentOfCol" baseField="0" baseItem="0" numFmtId="10"/>
  </dataFields>
  <formats count="2">
    <format dxfId="118">
      <pivotArea collapsedLevelsAreSubtotals="1" fieldPosition="0">
        <references count="1">
          <reference field="28" count="0"/>
        </references>
      </pivotArea>
    </format>
    <format dxfId="11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1.xml><?xml version="1.0" encoding="utf-8"?>
<pivotTableDefinition xmlns="http://schemas.openxmlformats.org/spreadsheetml/2006/main" xmlns:mc="http://schemas.openxmlformats.org/markup-compatibility/2006" xmlns:xr="http://schemas.microsoft.com/office/spreadsheetml/2014/revision" mc:Ignorable="xr" xr:uid="{17B402E2-0FFC-4FDE-8DA7-F9A267DCFF8B}" name="Pivottabell12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94:K49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2">
    <i>
      <x/>
    </i>
    <i>
      <x v="1"/>
    </i>
  </colItems>
  <dataFields count="1">
    <dataField name="Medel av F40" fld="43" subtotal="average" baseField="0" baseItem="0"/>
  </dataFields>
  <formats count="1">
    <format dxfId="1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2.xml><?xml version="1.0" encoding="utf-8"?>
<pivotTableDefinition xmlns="http://schemas.openxmlformats.org/spreadsheetml/2006/main" xmlns:mc="http://schemas.openxmlformats.org/markup-compatibility/2006" xmlns:xr="http://schemas.microsoft.com/office/spreadsheetml/2014/revision" mc:Ignorable="xr" xr:uid="{0C5C86EB-16AE-49FE-9F12-A3ED4F2FC540}" name="Pivottabell11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34:K437"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2">
    <i>
      <x/>
    </i>
    <i>
      <x v="1"/>
    </i>
  </colItems>
  <dataFields count="1">
    <dataField name="Medel av F35" fld="38" subtotal="average" baseField="0" baseItem="0"/>
  </dataFields>
  <formats count="2">
    <format dxfId="121">
      <pivotArea grandRow="1" outline="0" collapsedLevelsAreSubtotals="1" fieldPosition="0"/>
    </format>
    <format dxfId="120">
      <pivotArea collapsedLevelsAreSubtotals="1" fieldPosition="0">
        <references count="1">
          <reference field="3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3.xml><?xml version="1.0" encoding="utf-8"?>
<pivotTableDefinition xmlns="http://schemas.openxmlformats.org/spreadsheetml/2006/main" xmlns:mc="http://schemas.openxmlformats.org/markup-compatibility/2006" xmlns:xr="http://schemas.microsoft.com/office/spreadsheetml/2014/revision" mc:Ignorable="xr" xr:uid="{2243BB21-10FA-407E-946C-8D96AA02C31A}" name="Pivottabell22"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4:H8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2">
    <i>
      <x/>
    </i>
    <i>
      <x v="1"/>
    </i>
  </colItems>
  <dataFields count="1">
    <dataField name="Antal av F5" fld="8" subtotal="count" showDataAs="percentOfCol" baseField="0" baseItem="0" numFmtId="10"/>
  </dataFields>
  <formats count="3">
    <format dxfId="124">
      <pivotArea collapsedLevelsAreSubtotals="1" fieldPosition="0">
        <references count="1">
          <reference field="8" count="0"/>
        </references>
      </pivotArea>
    </format>
    <format dxfId="123">
      <pivotArea dataOnly="0" labelOnly="1" fieldPosition="0">
        <references count="1">
          <reference field="8" count="0"/>
        </references>
      </pivotArea>
    </format>
    <format dxfId="1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4.xml><?xml version="1.0" encoding="utf-8"?>
<pivotTableDefinition xmlns="http://schemas.openxmlformats.org/spreadsheetml/2006/main" xmlns:mc="http://schemas.openxmlformats.org/markup-compatibility/2006" xmlns:xr="http://schemas.microsoft.com/office/spreadsheetml/2014/revision" mc:Ignorable="xr" xr:uid="{9173EF27-DA4F-4772-9C8C-F72830BDCC65}" name="Pivottabell7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8:D284"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2">
    <i>
      <x/>
    </i>
    <i>
      <x v="1"/>
    </i>
  </colItems>
  <dataFields count="1">
    <dataField name="Antal av F22"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5.xml><?xml version="1.0" encoding="utf-8"?>
<pivotTableDefinition xmlns="http://schemas.openxmlformats.org/spreadsheetml/2006/main" xmlns:mc="http://schemas.openxmlformats.org/markup-compatibility/2006" xmlns:xr="http://schemas.microsoft.com/office/spreadsheetml/2014/revision" mc:Ignorable="xr" xr:uid="{C2304CBE-6DAE-413C-AFAA-B180C0B0AAD2}" name="Pivottabell3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4:D14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2">
    <i>
      <x/>
    </i>
    <i>
      <x v="1"/>
    </i>
  </colItems>
  <dataFields count="1">
    <dataField name="Antal av F10"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6.xml><?xml version="1.0" encoding="utf-8"?>
<pivotTableDefinition xmlns="http://schemas.openxmlformats.org/spreadsheetml/2006/main" xmlns:mc="http://schemas.openxmlformats.org/markup-compatibility/2006" xmlns:xr="http://schemas.microsoft.com/office/spreadsheetml/2014/revision" mc:Ignorable="xr" xr:uid="{5B5B79C7-B16A-4E61-B494-B7CCD407F066}" name="Pivottabell117"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46:H449"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2">
    <i>
      <x/>
    </i>
    <i>
      <x v="1"/>
    </i>
  </colItems>
  <dataFields count="1">
    <dataField name="Antal av F36" fld="39" subtotal="count" showDataAs="percentOfCol" baseField="0" baseItem="0" numFmtId="9"/>
  </dataFields>
  <formats count="1">
    <format dxfId="1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7.xml><?xml version="1.0" encoding="utf-8"?>
<pivotTableDefinition xmlns="http://schemas.openxmlformats.org/spreadsheetml/2006/main" xmlns:mc="http://schemas.openxmlformats.org/markup-compatibility/2006" xmlns:xr="http://schemas.microsoft.com/office/spreadsheetml/2014/revision" mc:Ignorable="xr" xr:uid="{A7F792CE-53AE-4920-94A1-4CE845903690}" name="Pivottabell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M15:O2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axis="axisRow"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3"/>
    </i>
    <i t="grand">
      <x/>
    </i>
  </rowItems>
  <colFields count="1">
    <field x="0"/>
  </colFields>
  <colItems count="2">
    <i>
      <x/>
    </i>
    <i>
      <x v="1"/>
    </i>
  </colItems>
  <dataFields count="1">
    <dataField name="Antal av Kön" fld="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8.xml><?xml version="1.0" encoding="utf-8"?>
<pivotTableDefinition xmlns="http://schemas.openxmlformats.org/spreadsheetml/2006/main" xmlns:mc="http://schemas.openxmlformats.org/markup-compatibility/2006" xmlns:xr="http://schemas.microsoft.com/office/spreadsheetml/2014/revision" mc:Ignorable="xr" xr:uid="{F5161165-7460-4B8A-B13A-9D4D8F1D0431}" name="Pivottabell61"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0:D236"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2">
    <i>
      <x/>
    </i>
    <i>
      <x v="1"/>
    </i>
  </colItems>
  <dataFields count="1">
    <dataField name="Antal av F18"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9.xml><?xml version="1.0" encoding="utf-8"?>
<pivotTableDefinition xmlns="http://schemas.openxmlformats.org/spreadsheetml/2006/main" xmlns:mc="http://schemas.openxmlformats.org/markup-compatibility/2006" xmlns:xr="http://schemas.microsoft.com/office/spreadsheetml/2014/revision" mc:Ignorable="xr" xr:uid="{5AB1CAF2-E492-45BC-A0BD-0051D42B3761}" name="Pivottabell118"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58:H461"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2">
    <i>
      <x/>
    </i>
    <i>
      <x v="1"/>
    </i>
  </colItems>
  <dataFields count="1">
    <dataField name="Antal av F37" fld="40" subtotal="count" showDataAs="percentOfCol" baseField="0" baseItem="0" numFmtId="9"/>
  </dataFields>
  <formats count="1">
    <format dxfId="1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DF60DC17-47D1-4BF0-8112-CEEB6A13C396}" name="Pivottabell9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75:T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
        <item x="5"/>
        <item x="3"/>
        <item x="4"/>
        <item x="0"/>
        <item x="1"/>
        <item x="2"/>
        <item t="default"/>
      </items>
    </pivotField>
    <pivotField showAll="0"/>
    <pivotField showAll="0"/>
    <pivotField showAll="0"/>
    <pivotField showAll="0"/>
    <pivotField showAll="0"/>
    <pivotField showAll="0"/>
    <pivotField showAll="0"/>
  </pivotFields>
  <rowFields count="1">
    <field x="49"/>
  </rowFields>
  <rowItems count="7">
    <i>
      <x/>
    </i>
    <i>
      <x v="1"/>
    </i>
    <i>
      <x v="2"/>
    </i>
    <i>
      <x v="3"/>
    </i>
    <i>
      <x v="4"/>
    </i>
    <i>
      <x v="5"/>
    </i>
    <i t="grand">
      <x/>
    </i>
  </rowItems>
  <colFields count="1">
    <field x="0"/>
  </colFields>
  <colItems count="2">
    <i>
      <x/>
    </i>
    <i>
      <x v="1"/>
    </i>
  </colItems>
  <dataFields count="1">
    <dataField name="Antal av Index3"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0.xml><?xml version="1.0" encoding="utf-8"?>
<pivotTableDefinition xmlns="http://schemas.openxmlformats.org/spreadsheetml/2006/main" xmlns:mc="http://schemas.openxmlformats.org/markup-compatibility/2006" xmlns:xr="http://schemas.microsoft.com/office/spreadsheetml/2014/revision" mc:Ignorable="xr" xr:uid="{E48255BE-E0E5-4F0A-AFBF-226892843EDF}" name="Pivottabell55"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06:K212"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2">
    <i>
      <x/>
    </i>
    <i>
      <x v="1"/>
    </i>
  </colItems>
  <dataFields count="1">
    <dataField name="Medel av F16" fld="19" subtotal="average" baseField="0" baseItem="0"/>
  </dataFields>
  <formats count="2">
    <format dxfId="128">
      <pivotArea collapsedLevelsAreSubtotals="1" fieldPosition="0">
        <references count="1">
          <reference field="19" count="0"/>
        </references>
      </pivotArea>
    </format>
    <format dxfId="12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1.xml><?xml version="1.0" encoding="utf-8"?>
<pivotTableDefinition xmlns="http://schemas.openxmlformats.org/spreadsheetml/2006/main" xmlns:mc="http://schemas.openxmlformats.org/markup-compatibility/2006" xmlns:xr="http://schemas.microsoft.com/office/spreadsheetml/2014/revision" mc:Ignorable="xr" xr:uid="{41AA1C62-D430-4F93-841A-09F8B5EE353E}" name="Pivottabell124"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82:H485"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2">
    <i>
      <x/>
    </i>
    <i>
      <x v="1"/>
    </i>
  </colItems>
  <dataFields count="1">
    <dataField name="Antal av F39" fld="42" subtotal="count" showDataAs="percentOfCol" baseField="0" baseItem="0" numFmtId="9"/>
  </dataFields>
  <formats count="1">
    <format dxfId="1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2.xml><?xml version="1.0" encoding="utf-8"?>
<pivotTableDefinition xmlns="http://schemas.openxmlformats.org/spreadsheetml/2006/main" xmlns:mc="http://schemas.openxmlformats.org/markup-compatibility/2006" xmlns:xr="http://schemas.microsoft.com/office/spreadsheetml/2014/revision" mc:Ignorable="xr" xr:uid="{C1217E6D-0825-418C-A0B7-1095E970528B}" name="Pivottabell79"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02:D30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2">
    <i>
      <x/>
    </i>
    <i>
      <x v="1"/>
    </i>
  </colItems>
  <dataFields count="1">
    <dataField name="Antal av F24"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3.xml><?xml version="1.0" encoding="utf-8"?>
<pivotTableDefinition xmlns="http://schemas.openxmlformats.org/spreadsheetml/2006/main" xmlns:mc="http://schemas.openxmlformats.org/markup-compatibility/2006" xmlns:xr="http://schemas.microsoft.com/office/spreadsheetml/2014/revision" mc:Ignorable="xr" xr:uid="{E59E2D53-6DBC-4785-B09F-7C0051D434DF}" name="Pivottabell53"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4:D200"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2">
    <i>
      <x/>
    </i>
    <i>
      <x v="1"/>
    </i>
  </colItems>
  <dataFields count="1">
    <dataField name="Antal av F15"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4.xml><?xml version="1.0" encoding="utf-8"?>
<pivotTableDefinition xmlns="http://schemas.openxmlformats.org/spreadsheetml/2006/main" xmlns:mc="http://schemas.openxmlformats.org/markup-compatibility/2006" xmlns:xr="http://schemas.microsoft.com/office/spreadsheetml/2014/revision" mc:Ignorable="xr" xr:uid="{4C51952C-EDDC-4453-8ED0-A6782DB27D3C}" name="Pivottabell50" cacheId="10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82:D188" firstHeaderRow="1" firstDataRow="2" firstDataCol="1"/>
  <pivotFields count="47">
    <pivotField axis="axisCol" showAll="0">
      <items count="3">
        <item x="0"/>
        <item x="1"/>
        <item t="default"/>
      </items>
    </pivotField>
    <pivotField showAll="0">
      <items count="2">
        <item x="0"/>
        <item t="default"/>
      </items>
    </pivotField>
    <pivotField showAll="0">
      <items count="12">
        <item x="0"/>
        <item x="2"/>
        <item m="1" x="10"/>
        <item x="6"/>
        <item m="1" x="9"/>
        <item x="5"/>
        <item x="4"/>
        <item m="1" x="7"/>
        <item x="3"/>
        <item x="1"/>
        <item m="1" x="8"/>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2">
    <i>
      <x/>
    </i>
    <i>
      <x v="1"/>
    </i>
  </colItems>
  <dataFields count="1">
    <dataField name="Antal av F14"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4A084E05-16D0-4B3C-A7A0-389CB0EBB786}" name="Pivottabell5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4:L16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2"/>
    </i>
    <i>
      <x v="4"/>
    </i>
    <i>
      <x v="5"/>
    </i>
    <i t="grand">
      <x/>
    </i>
  </rowItems>
  <colFields count="1">
    <field x="0"/>
  </colFields>
  <colItems count="2">
    <i>
      <x/>
    </i>
    <i>
      <x v="1"/>
    </i>
  </colItems>
  <dataFields count="1">
    <dataField name="Antal av F26" fld="29"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DEE7445B-EDEA-4689-A9F0-C7DF03389C7A}" name="Pivottabell5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2:L14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2"/>
    </i>
    <i>
      <x v="4"/>
    </i>
    <i>
      <x v="5"/>
    </i>
    <i t="grand">
      <x/>
    </i>
  </rowItems>
  <colFields count="1">
    <field x="0"/>
  </colFields>
  <colItems count="2">
    <i>
      <x/>
    </i>
    <i>
      <x v="1"/>
    </i>
  </colItems>
  <dataFields count="1">
    <dataField name="Antal av F24" fld="27"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C5DD46A9-0B12-4189-B755-14415B1D19A9}" name="Pivottabell10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L275:AN28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4"/>
        <item x="3"/>
        <item x="0"/>
        <item x="1"/>
        <item h="1" x="2"/>
        <item t="default"/>
      </items>
    </pivotField>
    <pivotField showAll="0"/>
    <pivotField showAll="0"/>
    <pivotField showAll="0"/>
    <pivotField showAll="0"/>
    <pivotField showAll="0"/>
  </pivotFields>
  <rowFields count="1">
    <field x="51"/>
  </rowFields>
  <rowItems count="6">
    <i>
      <x/>
    </i>
    <i>
      <x v="1"/>
    </i>
    <i>
      <x v="2"/>
    </i>
    <i>
      <x v="3"/>
    </i>
    <i>
      <x v="4"/>
    </i>
    <i t="grand">
      <x/>
    </i>
  </rowItems>
  <colFields count="1">
    <field x="0"/>
  </colFields>
  <colItems count="2">
    <i>
      <x/>
    </i>
    <i>
      <x v="1"/>
    </i>
  </colItems>
  <dataFields count="1">
    <dataField name="Medel av Index5" fld="51" subtotal="average" baseField="0" baseItem="0"/>
  </dataFields>
  <formats count="2">
    <format dxfId="153">
      <pivotArea outline="0" collapsedLevelsAreSubtotals="1" fieldPosition="0"/>
    </format>
    <format dxfId="15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8C70DC6-0728-4C37-ADDE-22BB34FE08A1}" name="Pivottabell5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4:H16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2"/>
    </i>
    <i>
      <x v="4"/>
    </i>
    <i>
      <x v="5"/>
    </i>
    <i t="grand">
      <x/>
    </i>
  </rowItems>
  <colFields count="1">
    <field x="0"/>
  </colFields>
  <colItems count="2">
    <i>
      <x/>
    </i>
    <i>
      <x v="1"/>
    </i>
  </colItems>
  <dataFields count="1">
    <dataField name="Medel av F25" fld="28" subtotal="average" baseField="31" baseItem="0"/>
  </dataFields>
  <formats count="2">
    <format dxfId="155">
      <pivotArea outline="0" collapsedLevelsAreSubtotals="1" fieldPosition="0"/>
    </format>
    <format dxfId="15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E7A96755-6C8F-4B91-9ECB-70478219E835}" name="Pivottabell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0:P1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2"/>
    </i>
    <i>
      <x v="4"/>
    </i>
    <i>
      <x v="5"/>
    </i>
    <i t="grand">
      <x/>
    </i>
  </rowItems>
  <colFields count="1">
    <field x="0"/>
  </colFields>
  <colItems count="2">
    <i>
      <x/>
    </i>
    <i>
      <x v="1"/>
    </i>
  </colItems>
  <dataFields count="1">
    <dataField name="Medel av F2" fld="5" subtotal="average" baseField="0" baseItem="0"/>
  </dataFields>
  <formats count="2">
    <format dxfId="157">
      <pivotArea outline="0" collapsedLevelsAreSubtotals="1" fieldPosition="0"/>
    </format>
    <format dxfId="15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2BB20C2-F487-495E-9369-7406F645A7B3}" name="Pivottabell5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2:D14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2">
    <i>
      <x/>
    </i>
    <i>
      <x v="1"/>
    </i>
  </colItems>
  <dataFields count="1">
    <dataField name="Antal av F23" fld="26"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9A9A4624-7242-460C-AB95-3DF3D25DE1FB}" name="Pivottabell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3:P5" firstHeaderRow="1" firstDataRow="2" firstDataCol="1" rowPageCount="1" colPageCount="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axis="axisPage"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2">
    <i>
      <x/>
    </i>
    <i>
      <x v="1"/>
    </i>
  </colItems>
  <pageFields count="1">
    <pageField fld="3" hier="-1"/>
  </pageField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F8529396-D3C7-4ED2-8B32-A8F46F3BB457}" name="Pivottabell3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4:H10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2"/>
    </i>
    <i>
      <x v="4"/>
    </i>
    <i>
      <x v="5"/>
    </i>
    <i t="grand">
      <x/>
    </i>
  </rowItems>
  <colFields count="1">
    <field x="0"/>
  </colFields>
  <colItems count="2">
    <i>
      <x/>
    </i>
    <i>
      <x v="1"/>
    </i>
  </colItems>
  <dataFields count="1">
    <dataField name="Medel av F15" fld="18" subtotal="average" baseField="21" baseItem="0"/>
  </dataFields>
  <formats count="2">
    <format dxfId="159">
      <pivotArea outline="0" collapsedLevelsAreSubtotals="1" fieldPosition="0"/>
    </format>
    <format dxfId="1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5CAD1598-C3DC-4895-A7FE-3CA891CDAC0A}" name="Pivottabell4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06:P11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2"/>
    </i>
    <i>
      <x v="4"/>
    </i>
    <i>
      <x v="5"/>
    </i>
    <i t="grand">
      <x/>
    </i>
  </rowItems>
  <colFields count="1">
    <field x="0"/>
  </colFields>
  <colItems count="2">
    <i>
      <x/>
    </i>
    <i>
      <x v="1"/>
    </i>
  </colItems>
  <dataFields count="1">
    <dataField name="Medel av F18" fld="21" subtotal="average" baseField="24" baseItem="0"/>
  </dataFields>
  <formats count="2">
    <format dxfId="161">
      <pivotArea outline="0" collapsedLevelsAreSubtotals="1" fieldPosition="0"/>
    </format>
    <format dxfId="1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EDFE6CB-DCCD-4AB5-A8DD-FFE8473CE8B1}" name="Pivottabell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L1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2"/>
    </i>
    <i>
      <x v="4"/>
    </i>
    <i>
      <x v="5"/>
    </i>
    <i t="grand">
      <x/>
    </i>
  </rowItems>
  <colFields count="1">
    <field x="0"/>
  </colFields>
  <colItems count="2">
    <i>
      <x/>
    </i>
    <i>
      <x v="1"/>
    </i>
  </colItems>
  <dataFields count="1">
    <dataField name="Antal av F2"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FFEE7E13-3BA7-4019-BE17-C4490155F3C2}" name="Pivottabell7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26:P22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2">
    <i>
      <x/>
    </i>
    <i>
      <x v="1"/>
    </i>
  </colItems>
  <dataFields count="1">
    <dataField name="Medel av F38" fld="41" subtotal="average" baseField="44" baseItem="0"/>
  </dataFields>
  <formats count="2">
    <format dxfId="163">
      <pivotArea outline="0" collapsedLevelsAreSubtotals="1" fieldPosition="0"/>
    </format>
    <format dxfId="16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E6776141-CBF2-4CC9-9D56-612BDD2E1352}" name="Pivottabell4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30:P13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2"/>
    </i>
    <i>
      <x v="4"/>
    </i>
    <i>
      <x v="5"/>
    </i>
    <i t="grand">
      <x/>
    </i>
  </rowItems>
  <colFields count="1">
    <field x="0"/>
  </colFields>
  <colItems count="2">
    <i>
      <x/>
    </i>
    <i>
      <x v="1"/>
    </i>
  </colItems>
  <dataFields count="1">
    <dataField name="Medel av F22" fld="25" subtotal="average" baseField="28" baseItem="0"/>
  </dataFields>
  <formats count="2">
    <format dxfId="165">
      <pivotArea outline="0" collapsedLevelsAreSubtotals="1" fieldPosition="0"/>
    </format>
    <format dxfId="16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B89AF995-B081-4577-9A71-04520719808D}" name="Pivottabell9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H275:AJ28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4"/>
        <item x="3"/>
        <item x="0"/>
        <item x="1"/>
        <item h="1" x="2"/>
        <item t="default"/>
      </items>
    </pivotField>
    <pivotField showAll="0"/>
    <pivotField showAll="0"/>
    <pivotField showAll="0"/>
    <pivotField showAll="0"/>
    <pivotField showAll="0"/>
  </pivotFields>
  <rowFields count="1">
    <field x="51"/>
  </rowFields>
  <rowItems count="6">
    <i>
      <x/>
    </i>
    <i>
      <x v="1"/>
    </i>
    <i>
      <x v="2"/>
    </i>
    <i>
      <x v="3"/>
    </i>
    <i>
      <x v="4"/>
    </i>
    <i t="grand">
      <x/>
    </i>
  </rowItems>
  <colFields count="1">
    <field x="0"/>
  </colFields>
  <colItems count="2">
    <i>
      <x/>
    </i>
    <i>
      <x v="1"/>
    </i>
  </colItems>
  <dataFields count="1">
    <dataField name="Antal av Index5"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805A5051-5FCF-4722-9550-F7DF5A189E8D}" name="Pivottabell2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0:H7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2"/>
    </i>
    <i>
      <x v="4"/>
    </i>
    <i>
      <x v="5"/>
    </i>
    <i t="grand">
      <x/>
    </i>
  </rowItems>
  <colFields count="1">
    <field x="0"/>
  </colFields>
  <colItems count="2">
    <i>
      <x/>
    </i>
    <i>
      <x v="1"/>
    </i>
  </colItems>
  <dataFields count="1">
    <dataField name="Medel av F11" fld="14" subtotal="average" baseField="17" baseItem="0"/>
  </dataFields>
  <formats count="2">
    <format dxfId="167">
      <pivotArea outline="0" collapsedLevelsAreSubtotals="1" fieldPosition="0"/>
    </format>
    <format dxfId="16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A7F3EF57-1609-41AA-B33F-7861C9C3C0A9}" name="Pivottabell4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42:P14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2"/>
    </i>
    <i>
      <x v="4"/>
    </i>
    <i>
      <x v="5"/>
    </i>
    <i t="grand">
      <x/>
    </i>
  </rowItems>
  <colFields count="1">
    <field x="0"/>
  </colFields>
  <colItems count="2">
    <i>
      <x/>
    </i>
    <i>
      <x v="1"/>
    </i>
  </colItems>
  <dataFields count="1">
    <dataField name="Medel av F24" fld="27" subtotal="average" baseField="30" baseItem="0"/>
  </dataFields>
  <formats count="2">
    <format dxfId="169">
      <pivotArea outline="0" collapsedLevelsAreSubtotals="1" fieldPosition="0"/>
    </format>
    <format dxfId="16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8188BAC7-7424-4D8E-B49E-A1C8BD3E1ADC}" name="Pivottabell6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0:L19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2">
    <i>
      <x/>
    </i>
    <i>
      <x v="1"/>
    </i>
  </colItems>
  <dataFields count="1">
    <dataField name="Antal av F32" fld="35"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1C8C750-A10F-4BF6-A7DA-0F515E8B16DF}" name="Pivottabell6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2:H20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2">
    <i>
      <x/>
    </i>
    <i>
      <x v="1"/>
    </i>
  </colItems>
  <dataFields count="1">
    <dataField name="Medel av F33" fld="36" subtotal="average" baseField="39" baseItem="0"/>
  </dataFields>
  <formats count="2">
    <format dxfId="133">
      <pivotArea outline="0" collapsedLevelsAreSubtotals="1" fieldPosition="0"/>
    </format>
    <format dxfId="1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946E939A-BE90-4F12-9AB3-5CC016F83337}" name="Pivottabell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2:P2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2"/>
    </i>
    <i>
      <x v="4"/>
    </i>
    <i>
      <x v="5"/>
    </i>
    <i t="grand">
      <x/>
    </i>
  </rowItems>
  <colFields count="1">
    <field x="0"/>
  </colFields>
  <colItems count="2">
    <i>
      <x/>
    </i>
    <i>
      <x v="1"/>
    </i>
  </colItems>
  <dataFields count="1">
    <dataField name="Medel av F4" fld="7" subtotal="average" baseField="0" baseItem="0"/>
  </dataFields>
  <formats count="2">
    <format dxfId="171">
      <pivotArea outline="0" collapsedLevelsAreSubtotals="1" fieldPosition="0"/>
    </format>
    <format dxfId="1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56072483-8F49-476F-B2E9-020831330403}" name="Pivottabell10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T275:AV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3"/>
        <item x="4"/>
        <item x="0"/>
        <item x="2"/>
        <item x="1"/>
        <item t="default"/>
      </items>
    </pivotField>
    <pivotField showAll="0"/>
    <pivotField showAll="0"/>
    <pivotField showAll="0"/>
    <pivotField showAll="0"/>
  </pivotFields>
  <rowFields count="1">
    <field x="52"/>
  </rowFields>
  <rowItems count="7">
    <i>
      <x/>
    </i>
    <i>
      <x v="1"/>
    </i>
    <i>
      <x v="2"/>
    </i>
    <i>
      <x v="3"/>
    </i>
    <i>
      <x v="4"/>
    </i>
    <i>
      <x v="5"/>
    </i>
    <i t="grand">
      <x/>
    </i>
  </rowItems>
  <colFields count="1">
    <field x="0"/>
  </colFields>
  <colItems count="2">
    <i>
      <x/>
    </i>
    <i>
      <x v="1"/>
    </i>
  </colItems>
  <dataFields count="1">
    <dataField name="Medel av Index6" fld="52" subtotal="average" baseField="0" baseItem="0"/>
  </dataFields>
  <formats count="2">
    <format dxfId="173">
      <pivotArea outline="0" collapsedLevelsAreSubtotals="1" fieldPosition="0"/>
    </format>
    <format dxfId="1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676B440A-E4E9-4627-9894-D5CDA7678BDF}" name="Pivottabell6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0:D19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2">
    <i>
      <x/>
    </i>
    <i>
      <x v="1"/>
    </i>
  </colItems>
  <dataFields count="1">
    <dataField name="Antal av F31" fld="34" subtotal="count" baseField="3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9E5DDC1A-2A48-4D14-866C-705D1DAB9548}" name="Pivottabell9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2:D26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2">
    <i>
      <x/>
    </i>
    <i>
      <x v="1"/>
    </i>
  </colItems>
  <dataFields count="1">
    <dataField name="Antal av F43" fld="46" subtotal="count" baseField="4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3A421327-3334-4357-A3EC-6BFCF018B735}" name="Pivottabell1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8:H6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2"/>
    </i>
    <i>
      <x v="4"/>
    </i>
    <i>
      <x v="5"/>
    </i>
    <i t="grand">
      <x/>
    </i>
  </rowItems>
  <colFields count="1">
    <field x="0"/>
  </colFields>
  <colItems count="2">
    <i>
      <x/>
    </i>
    <i>
      <x v="1"/>
    </i>
  </colItems>
  <dataFields count="1">
    <dataField name="Medel av F9" fld="12" subtotal="average" baseField="15" baseItem="0"/>
  </dataFields>
  <formats count="2">
    <format dxfId="175">
      <pivotArea outline="0" collapsedLevelsAreSubtotals="1" fieldPosition="0"/>
    </format>
    <format dxfId="1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FE963814-C022-446D-9407-0B9998626DFD}" name="Pivottabell9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D275:AF28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1">
        <item x="7"/>
        <item h="1" x="8"/>
        <item m="1" x="9"/>
        <item h="1" x="6"/>
        <item x="3"/>
        <item h="1" x="0"/>
        <item x="5"/>
        <item h="1" x="4"/>
        <item x="1"/>
        <item h="1" x="2"/>
        <item t="default"/>
      </items>
    </pivotField>
    <pivotField showAll="0"/>
    <pivotField showAll="0"/>
    <pivotField showAll="0"/>
    <pivotField showAll="0"/>
    <pivotField showAll="0"/>
    <pivotField showAll="0"/>
  </pivotFields>
  <rowFields count="1">
    <field x="50"/>
  </rowFields>
  <rowItems count="5">
    <i>
      <x/>
    </i>
    <i>
      <x v="4"/>
    </i>
    <i>
      <x v="6"/>
    </i>
    <i>
      <x v="8"/>
    </i>
    <i t="grand">
      <x/>
    </i>
  </rowItems>
  <colFields count="1">
    <field x="0"/>
  </colFields>
  <colItems count="2">
    <i>
      <x/>
    </i>
    <i>
      <x v="1"/>
    </i>
  </colItems>
  <dataFields count="1">
    <dataField name="Medel av Index4" fld="50" subtotal="average" baseField="0" baseItem="0"/>
  </dataFields>
  <formats count="2">
    <format dxfId="177">
      <pivotArea outline="0" collapsedLevelsAreSubtotals="1" fieldPosition="0"/>
    </format>
    <format dxfId="17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1A6D68F8-2D85-4460-89A3-ED45BA89058D}" name="Pivottabell8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50:P25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2">
    <i>
      <x/>
    </i>
    <i>
      <x v="1"/>
    </i>
  </colItems>
  <dataFields count="1">
    <dataField name="Medel av F42" fld="45" subtotal="average" baseField="48" baseItem="0"/>
  </dataFields>
  <formats count="2">
    <format dxfId="179">
      <pivotArea outline="0" collapsedLevelsAreSubtotals="1" fieldPosition="0"/>
    </format>
    <format dxfId="1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A7005720-9487-43A3-8FF4-FD2F8A1088EB}" name="Pivottabell1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4:L4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2"/>
    </i>
    <i>
      <x v="4"/>
    </i>
    <i>
      <x v="5"/>
    </i>
    <i t="grand">
      <x/>
    </i>
  </rowItems>
  <colFields count="1">
    <field x="0"/>
  </colFields>
  <colItems count="2">
    <i>
      <x/>
    </i>
    <i>
      <x v="1"/>
    </i>
  </colItems>
  <dataFields count="1">
    <dataField name="Antal av F6"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131BB73B-9835-43DC-9665-1320B4C989D0}" name="Pivottabell4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0:D13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2"/>
    </i>
    <i>
      <x v="4"/>
    </i>
    <i>
      <x v="5"/>
    </i>
    <i t="grand">
      <x/>
    </i>
  </rowItems>
  <colFields count="1">
    <field x="0"/>
  </colFields>
  <colItems count="2">
    <i>
      <x/>
    </i>
    <i>
      <x v="1"/>
    </i>
  </colItems>
  <dataFields count="1">
    <dataField name="Antal av F21" fld="24"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F0982A02-C7D4-4C8A-A23D-DE2AC1C0746B}" name="Pivottabell9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2:H26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2">
    <i>
      <x/>
    </i>
    <i>
      <x v="1"/>
    </i>
  </colItems>
  <dataFields count="1">
    <dataField name="Medel av F43" fld="46" subtotal="average" baseField="0" baseItem="0"/>
  </dataFields>
  <formats count="2">
    <format dxfId="181">
      <pivotArea outline="0" collapsedLevelsAreSubtotals="1" fieldPosition="0"/>
    </format>
    <format dxfId="1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0D12EDD-CB47-46D5-95E5-B5460BB32CE3}" name="Pivottabell1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D2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2"/>
    </i>
    <i>
      <x v="4"/>
    </i>
    <i>
      <x v="5"/>
    </i>
    <i t="grand">
      <x/>
    </i>
  </rowItems>
  <colFields count="1">
    <field x="0"/>
  </colFields>
  <colItems count="2">
    <i>
      <x/>
    </i>
    <i>
      <x v="1"/>
    </i>
  </colItems>
  <dataFields count="1">
    <dataField name="Antal av F3"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3041981B-034A-43F5-8DEA-C300410B1B94}" name="Pivottabell3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4:D10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2"/>
    </i>
    <i>
      <x v="4"/>
    </i>
    <i>
      <x v="5"/>
    </i>
    <i t="grand">
      <x/>
    </i>
  </rowItems>
  <colFields count="1">
    <field x="0"/>
  </colFields>
  <colItems count="2">
    <i>
      <x/>
    </i>
    <i>
      <x v="1"/>
    </i>
  </colItems>
  <dataFields count="1">
    <dataField name="Antal av F15" fld="18" subtotal="count" baseField="2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213F1FA-7B98-4E5C-AFAD-10C0F8294116}" name="Pivottabell8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6:L22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2">
    <i>
      <x/>
    </i>
    <i>
      <x v="1"/>
    </i>
  </colItems>
  <dataFields count="1">
    <dataField name="Antal av F38" fld="41" subtotal="count" baseField="4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8E38E1B1-8129-4FB8-8EE1-8EF23681115B}" name="Pivottabell1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L2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2"/>
    </i>
    <i>
      <x v="4"/>
    </i>
    <i>
      <x v="5"/>
    </i>
    <i t="grand">
      <x/>
    </i>
  </rowItems>
  <colFields count="1">
    <field x="0"/>
  </colFields>
  <colItems count="2">
    <i>
      <x/>
    </i>
    <i>
      <x v="1"/>
    </i>
  </colItems>
  <dataFields count="1">
    <dataField name="Antal av F4"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98372739-DC47-427E-9A7F-545443033942}" name="Pivottabell9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5:H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2">
        <item x="4"/>
        <item m="1" x="8"/>
        <item x="5"/>
        <item x="3"/>
        <item m="1" x="6"/>
        <item m="1" x="7"/>
        <item x="0"/>
        <item m="1" x="9"/>
        <item m="1" x="10"/>
        <item x="1"/>
        <item x="2"/>
        <item t="default"/>
      </items>
    </pivotField>
    <pivotField showAll="0"/>
    <pivotField showAll="0"/>
    <pivotField showAll="0"/>
    <pivotField showAll="0"/>
    <pivotField showAll="0"/>
    <pivotField showAll="0"/>
    <pivotField showAll="0"/>
    <pivotField showAll="0"/>
    <pivotField showAll="0"/>
  </pivotFields>
  <rowFields count="1">
    <field x="47"/>
  </rowFields>
  <rowItems count="7">
    <i>
      <x/>
    </i>
    <i>
      <x v="2"/>
    </i>
    <i>
      <x v="3"/>
    </i>
    <i>
      <x v="6"/>
    </i>
    <i>
      <x v="9"/>
    </i>
    <i>
      <x v="10"/>
    </i>
    <i t="grand">
      <x/>
    </i>
  </rowItems>
  <colFields count="1">
    <field x="0"/>
  </colFields>
  <colItems count="2">
    <i>
      <x/>
    </i>
    <i>
      <x v="1"/>
    </i>
  </colItems>
  <dataFields count="1">
    <dataField name="Medel av Index1" fld="47" subtotal="average" baseField="0" baseItem="0"/>
  </dataFields>
  <formats count="2">
    <format dxfId="183">
      <pivotArea outline="0" collapsedLevelsAreSubtotals="1" fieldPosition="0"/>
    </format>
    <format dxfId="1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67587A3C-9D80-4E6A-879E-45F426D14D29}" name="Pivottabell4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8:D12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3"/>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2"/>
    </i>
    <i>
      <x v="4"/>
    </i>
    <i>
      <x v="5"/>
    </i>
    <i t="grand">
      <x/>
    </i>
  </rowItems>
  <colFields count="1">
    <field x="0"/>
  </colFields>
  <colItems count="2">
    <i>
      <x/>
    </i>
    <i>
      <x v="1"/>
    </i>
  </colItems>
  <dataFields count="1">
    <dataField name="Antal av F19" fld="22"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42B427E1-70E1-4F4E-A52F-FD7B5D143428}" name="Pivottabell6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0:H19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2">
    <i>
      <x/>
    </i>
    <i>
      <x v="1"/>
    </i>
  </colItems>
  <dataFields count="1">
    <dataField name="Medel av F31" fld="34" subtotal="average" baseField="37" baseItem="0"/>
  </dataFields>
  <formats count="2">
    <format dxfId="185">
      <pivotArea outline="0" collapsedLevelsAreSubtotals="1" fieldPosition="0"/>
    </format>
    <format dxfId="18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BA15F18A-A52B-4616-920B-40BE2F12D816}" name="Pivottabell11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N290:AO291" firstHeaderRow="1" firstDataRow="2" firstDataCol="0"/>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s>
  <rowItems count="1">
    <i/>
  </rowItems>
  <colFields count="1">
    <field x="0"/>
  </colFields>
  <colItems count="2">
    <i>
      <x/>
    </i>
    <i>
      <x v="1"/>
    </i>
  </colItems>
  <formats count="2">
    <format dxfId="187">
      <pivotArea outline="0" collapsedLevelsAreSubtotals="1" fieldPosition="0"/>
    </format>
    <format dxfId="18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FD45A92A-0011-4069-A9E2-5E02BC6B1153}" name="Pivottabell4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0:H13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2"/>
    </i>
    <i>
      <x v="4"/>
    </i>
    <i>
      <x v="5"/>
    </i>
    <i t="grand">
      <x/>
    </i>
  </rowItems>
  <colFields count="1">
    <field x="0"/>
  </colFields>
  <colItems count="2">
    <i>
      <x/>
    </i>
    <i>
      <x v="1"/>
    </i>
  </colItems>
  <dataFields count="1">
    <dataField name="Medel av F21" fld="24" subtotal="average" baseField="27" baseItem="0"/>
  </dataFields>
  <formats count="2">
    <format dxfId="189">
      <pivotArea outline="0" collapsedLevelsAreSubtotals="1" fieldPosition="0"/>
    </format>
    <format dxfId="1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D5934F48-C1AD-417B-B930-B8AA9231FA4F}" name="Pivottabell5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66:L16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2">
    <i>
      <x/>
    </i>
    <i>
      <x v="1"/>
    </i>
  </colItems>
  <dataFields count="1">
    <dataField name="Antal av F28" fld="31" subtotal="count" baseField="3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A293C611-DE35-4D23-A08F-DF2AA6C6D980}" name="Pivottabell7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4:D217"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2">
    <i>
      <x/>
    </i>
    <i>
      <x v="1"/>
    </i>
  </colItems>
  <dataFields count="1">
    <dataField name="Antal av F35" fld="38" subtotal="count" baseField="4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E51D7B0-6F19-47F9-A526-96F3C147EAC7}" name="Pivottabell7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14:P217"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2">
    <i>
      <x/>
    </i>
    <i>
      <x v="1"/>
    </i>
  </colItems>
  <dataFields count="1">
    <dataField name="Medel av F36" fld="39" subtotal="average" baseField="42" baseItem="0"/>
  </dataFields>
  <formats count="2">
    <format dxfId="135">
      <pivotArea outline="0" collapsedLevelsAreSubtotals="1" fieldPosition="0"/>
    </format>
    <format dxfId="1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296650A2-A8C3-4D3B-8B54-58BA739414DC}" name="Pivottabell5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54:P16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2"/>
    </i>
    <i>
      <x v="4"/>
    </i>
    <i>
      <x v="5"/>
    </i>
    <i t="grand">
      <x/>
    </i>
  </rowItems>
  <colFields count="1">
    <field x="0"/>
  </colFields>
  <colItems count="2">
    <i>
      <x/>
    </i>
    <i>
      <x v="1"/>
    </i>
  </colItems>
  <dataFields count="1">
    <dataField name="Medel av F26" fld="29" subtotal="average" baseField="32" baseItem="0"/>
  </dataFields>
  <formats count="2">
    <format dxfId="191">
      <pivotArea outline="0" collapsedLevelsAreSubtotals="1" fieldPosition="0"/>
    </format>
    <format dxfId="19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E44BE33B-5B60-4587-BBB2-F962838DBC5F}" name="Pivottabell7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4:L217"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2">
    <i>
      <x/>
    </i>
    <i>
      <x v="1"/>
    </i>
  </colItems>
  <dataFields count="1">
    <dataField name="Antal av F36" fld="39" subtotal="count" baseField="4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DAE8C583-C578-41FF-98FE-1512ECCA6BC7}" name="Pivottabell5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66:D17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2"/>
    </i>
    <i>
      <x v="4"/>
    </i>
    <i>
      <x v="5"/>
    </i>
    <i t="grand">
      <x/>
    </i>
  </rowItems>
  <colFields count="1">
    <field x="0"/>
  </colFields>
  <colItems count="2">
    <i>
      <x/>
    </i>
    <i>
      <x v="1"/>
    </i>
  </colItems>
  <dataFields count="1">
    <dataField name="Antal av F27" fld="30" subtotal="count" baseField="3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A7CB5821-B1B4-4273-B7B4-4A2EF2DA5E2A}" name="Pivottabell2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6:H5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2"/>
    </i>
    <i>
      <x v="4"/>
    </i>
    <i>
      <x v="5"/>
    </i>
    <i t="grand">
      <x/>
    </i>
  </rowItems>
  <colFields count="1">
    <field x="0"/>
  </colFields>
  <colItems count="2">
    <i>
      <x/>
    </i>
    <i>
      <x v="1"/>
    </i>
  </colItems>
  <dataFields count="1">
    <dataField name="Medel av F7" fld="10" subtotal="average" baseField="13" baseItem="0"/>
  </dataFields>
  <formats count="2">
    <format dxfId="193">
      <pivotArea outline="0" collapsedLevelsAreSubtotals="1" fieldPosition="0"/>
    </format>
    <format dxfId="19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131B4B8C-FB27-41BC-919F-719153A9B268}" name="Pivottabell5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66:P16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2">
    <i>
      <x/>
    </i>
    <i>
      <x v="1"/>
    </i>
  </colItems>
  <dataFields count="1">
    <dataField name="Medel av F28" fld="31" subtotal="average" baseField="34" baseItem="0"/>
  </dataFields>
  <formats count="2">
    <format dxfId="195">
      <pivotArea outline="0" collapsedLevelsAreSubtotals="1" fieldPosition="0"/>
    </format>
    <format dxfId="19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71CD079C-FF1F-42EB-8613-F0AC65A906E7}" name="Pivottabell1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4:H4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2"/>
    </i>
    <i>
      <x v="4"/>
    </i>
    <i>
      <x v="5"/>
    </i>
    <i t="grand">
      <x/>
    </i>
  </rowItems>
  <colFields count="1">
    <field x="0"/>
  </colFields>
  <colItems count="2">
    <i>
      <x/>
    </i>
    <i>
      <x v="1"/>
    </i>
  </colItems>
  <dataFields count="1">
    <dataField name="Medel av F5" fld="8" subtotal="average" baseField="0" baseItem="0"/>
  </dataFields>
  <formats count="2">
    <format dxfId="197">
      <pivotArea outline="0" collapsedLevelsAreSubtotals="1" fieldPosition="0"/>
    </format>
    <format dxfId="19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796943E1-C69B-43F2-A6E2-73BE5E89EC5B}" name="Pivottabell4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0:L13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2"/>
    </i>
    <i>
      <x v="4"/>
    </i>
    <i>
      <x v="5"/>
    </i>
    <i t="grand">
      <x/>
    </i>
  </rowItems>
  <colFields count="1">
    <field x="0"/>
  </colFields>
  <colItems count="2">
    <i>
      <x/>
    </i>
    <i>
      <x v="1"/>
    </i>
  </colItems>
  <dataFields count="1">
    <dataField name="Antal av F22" fld="25"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1305ED74-D9F7-4A61-8D0B-F1CF4A21B867}" name="Pivottabell2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46:P5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2"/>
    </i>
    <i>
      <x v="4"/>
    </i>
    <i>
      <x v="5"/>
    </i>
    <i t="grand">
      <x/>
    </i>
  </rowItems>
  <colFields count="1">
    <field x="0"/>
  </colFields>
  <colItems count="2">
    <i>
      <x/>
    </i>
    <i>
      <x v="1"/>
    </i>
  </colItems>
  <dataFields count="1">
    <dataField name="Medel av F8" fld="11" subtotal="average" baseField="14" baseItem="0"/>
  </dataFields>
  <formats count="2">
    <format dxfId="199">
      <pivotArea outline="0" collapsedLevelsAreSubtotals="1" fieldPosition="0"/>
    </format>
    <format dxfId="1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E5E323FA-9123-483A-AA26-935B75EB3351}" name="Pivottabell88"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0:L25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2">
    <i>
      <x/>
    </i>
    <i>
      <x v="1"/>
    </i>
  </colItems>
  <dataFields count="1">
    <dataField name="Antal av F42" fld="45" subtotal="count" baseField="4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717215B0-EFC3-4E79-9361-C4AF8D6EFB46}" name="Pivottabell3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06:H11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2"/>
    </i>
    <i>
      <x v="4"/>
    </i>
    <i>
      <x v="5"/>
    </i>
    <i t="grand">
      <x/>
    </i>
  </rowItems>
  <colFields count="1">
    <field x="0"/>
  </colFields>
  <colItems count="2">
    <i>
      <x/>
    </i>
    <i>
      <x v="1"/>
    </i>
  </colItems>
  <dataFields count="1">
    <dataField name="Medel av F17" fld="20" subtotal="average" baseField="23" baseItem="0"/>
  </dataFields>
  <formats count="2">
    <format dxfId="201">
      <pivotArea outline="0" collapsedLevelsAreSubtotals="1" fieldPosition="0"/>
    </format>
    <format dxfId="20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C06E691-2A04-4A4C-BA04-CDB42A23B7E5}" name="Pivottabell7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02:P20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2">
    <i>
      <x/>
    </i>
    <i>
      <x v="1"/>
    </i>
  </colItems>
  <dataFields count="1">
    <dataField name="Medel av F34" fld="37" subtotal="average" baseField="40" baseItem="0"/>
  </dataFields>
  <formats count="2">
    <format dxfId="137">
      <pivotArea outline="0" collapsedLevelsAreSubtotals="1" fieldPosition="0"/>
    </format>
    <format dxfId="1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99CF457F-1E7F-4AA5-999E-C31810FE06F2}" name="Pivottabell8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0:D25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2">
    <i>
      <x/>
    </i>
    <i>
      <x v="1"/>
    </i>
  </colItems>
  <dataFields count="1">
    <dataField name="Antal av F41" fld="44" subtotal="count" baseField="4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4315765-9E51-419E-8D60-6F8F51CBB3A5}" name="Pivottabell2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2:H8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2"/>
    </i>
    <i>
      <x v="4"/>
    </i>
    <i>
      <x v="5"/>
    </i>
    <i t="grand">
      <x/>
    </i>
  </rowItems>
  <colFields count="1">
    <field x="0"/>
  </colFields>
  <colItems count="2">
    <i>
      <x/>
    </i>
    <i>
      <x v="1"/>
    </i>
  </colItems>
  <dataFields count="1">
    <dataField name="Medel av F13" fld="16" subtotal="average" baseField="19" baseItem="0"/>
  </dataFields>
  <formats count="2">
    <format dxfId="203">
      <pivotArea outline="0" collapsedLevelsAreSubtotals="1" fieldPosition="0"/>
    </format>
    <format dxfId="20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36D610E9-A493-41CD-9846-78345E252BBF}" name="Pivottabell2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58:P6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2"/>
    </i>
    <i>
      <x v="4"/>
    </i>
    <i>
      <x v="5"/>
    </i>
    <i t="grand">
      <x/>
    </i>
  </rowItems>
  <colFields count="1">
    <field x="0"/>
  </colFields>
  <colItems count="2">
    <i>
      <x/>
    </i>
    <i>
      <x v="1"/>
    </i>
  </colItems>
  <dataFields count="1">
    <dataField name="Medel av F10" fld="13" subtotal="average" baseField="16" baseItem="0"/>
  </dataFields>
  <formats count="2">
    <format dxfId="205">
      <pivotArea outline="0" collapsedLevelsAreSubtotals="1" fieldPosition="0"/>
    </format>
    <format dxfId="20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74FFC9F1-8442-4677-A228-7F2B940FC4CA}" name="Pivottabell10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T290:V29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4"/>
        <item x="5"/>
        <item x="1"/>
        <item x="3"/>
        <item x="0"/>
        <item x="2"/>
        <item t="default"/>
      </items>
    </pivotField>
    <pivotField showAll="0"/>
  </pivotFields>
  <rowFields count="1">
    <field x="55"/>
  </rowFields>
  <rowItems count="7">
    <i>
      <x/>
    </i>
    <i>
      <x v="1"/>
    </i>
    <i>
      <x v="2"/>
    </i>
    <i>
      <x v="3"/>
    </i>
    <i>
      <x v="4"/>
    </i>
    <i>
      <x v="5"/>
    </i>
    <i t="grand">
      <x/>
    </i>
  </rowItems>
  <colFields count="1">
    <field x="0"/>
  </colFields>
  <colItems count="2">
    <i>
      <x/>
    </i>
    <i>
      <x v="1"/>
    </i>
  </colItems>
  <dataFields count="1">
    <dataField name="Antal av Index9"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2B0C6D6D-95C2-4A34-8723-061170047A15}" name="Pivottabell3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94:P10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2"/>
    </i>
    <i>
      <x v="4"/>
    </i>
    <i>
      <x v="5"/>
    </i>
    <i t="grand">
      <x/>
    </i>
  </rowItems>
  <colFields count="1">
    <field x="0"/>
  </colFields>
  <colItems count="2">
    <i>
      <x/>
    </i>
    <i>
      <x v="1"/>
    </i>
  </colItems>
  <dataFields count="1">
    <dataField name="Medel av F16" fld="19" subtotal="average" baseField="22" baseItem="0"/>
  </dataFields>
  <formats count="2">
    <format dxfId="207">
      <pivotArea outline="0" collapsedLevelsAreSubtotals="1" fieldPosition="0"/>
    </format>
    <format dxfId="20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B244D854-713E-43EA-8677-9A98D4FE6FF9}" name="Pivottabell9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75:AB28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1">
        <item x="7"/>
        <item x="8"/>
        <item m="1" x="9"/>
        <item x="6"/>
        <item x="3"/>
        <item x="0"/>
        <item x="5"/>
        <item x="4"/>
        <item x="1"/>
        <item x="2"/>
        <item t="default"/>
      </items>
    </pivotField>
    <pivotField showAll="0"/>
    <pivotField showAll="0"/>
    <pivotField showAll="0"/>
    <pivotField showAll="0"/>
    <pivotField showAll="0"/>
    <pivotField showAll="0"/>
  </pivotFields>
  <rowFields count="1">
    <field x="50"/>
  </rowFields>
  <rowItems count="10">
    <i>
      <x/>
    </i>
    <i>
      <x v="1"/>
    </i>
    <i>
      <x v="3"/>
    </i>
    <i>
      <x v="4"/>
    </i>
    <i>
      <x v="5"/>
    </i>
    <i>
      <x v="6"/>
    </i>
    <i>
      <x v="7"/>
    </i>
    <i>
      <x v="8"/>
    </i>
    <i>
      <x v="9"/>
    </i>
    <i t="grand">
      <x/>
    </i>
  </rowItems>
  <colFields count="1">
    <field x="0"/>
  </colFields>
  <colItems count="2">
    <i>
      <x/>
    </i>
    <i>
      <x v="1"/>
    </i>
  </colItems>
  <dataFields count="1">
    <dataField name="Antal av Index4"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4C15782A-B29F-4431-901D-0AFCDF56AA4C}" name="Pivottabell3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82:P8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2"/>
    </i>
    <i>
      <x v="4"/>
    </i>
    <i>
      <x v="5"/>
    </i>
    <i t="grand">
      <x/>
    </i>
  </rowItems>
  <colFields count="1">
    <field x="0"/>
  </colFields>
  <colItems count="2">
    <i>
      <x/>
    </i>
    <i>
      <x v="1"/>
    </i>
  </colItems>
  <dataFields count="1">
    <dataField name="Medel av F14" fld="17" subtotal="average" baseField="20" baseItem="0"/>
  </dataFields>
  <formats count="2">
    <format dxfId="209">
      <pivotArea outline="0" collapsedLevelsAreSubtotals="1" fieldPosition="0"/>
    </format>
    <format dxfId="20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D1992371-F94E-4DB9-A039-818CB8210875}" name="Pivottabell7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2:L20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2">
    <i>
      <x/>
    </i>
    <i>
      <x v="1"/>
    </i>
  </colItems>
  <dataFields count="1">
    <dataField name="Antal av F34" fld="37" subtotal="count" baseField="4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DB7E131E-05CB-4F82-8ED1-AA5FDB4DCD57}" name="Pivottabell2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6:D5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
    <i>
      <x/>
    </i>
    <i>
      <x v="2"/>
    </i>
    <i>
      <x v="4"/>
    </i>
    <i>
      <x v="5"/>
    </i>
    <i t="grand">
      <x/>
    </i>
  </rowItems>
  <colFields count="1">
    <field x="0"/>
  </colFields>
  <colItems count="2">
    <i>
      <x/>
    </i>
    <i>
      <x v="1"/>
    </i>
  </colItems>
  <dataFields count="1">
    <dataField name="Antal av F7" fld="10"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4BD8124D-FAA2-4069-8C8C-3CC24991DD15}" name="Pivottabell83"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8:D24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2">
    <i>
      <x/>
    </i>
    <i>
      <x v="1"/>
    </i>
  </colItems>
  <dataFields count="1">
    <dataField name="Antal av F39" fld="42" subtotal="count" baseField="4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35FFCC3-B8C3-4CAB-9819-5E2DB7F50F34}" name="Pivottabell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H5" firstHeaderRow="1" firstDataRow="2" firstDataCol="1" rowPageCount="1" colPageCount="1"/>
  <pivotFields count="57">
    <pivotField axis="axisCol" showAll="0">
      <items count="3">
        <item x="0"/>
        <item x="1"/>
        <item t="default"/>
      </items>
    </pivotField>
    <pivotField showAll="0"/>
    <pivotField axis="axisPage" dataField="1" multipleItemSelectionAllowed="1" showAll="0">
      <items count="11">
        <item m="1" x="9"/>
        <item m="1" x="8"/>
        <item m="1" x="7"/>
        <item x="0"/>
        <item x="1"/>
        <item x="2"/>
        <item x="3"/>
        <item x="4"/>
        <item x="5"/>
        <item x="6"/>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2">
    <i>
      <x/>
    </i>
    <i>
      <x v="1"/>
    </i>
  </colItems>
  <pageFields count="1">
    <pageField fld="2" hier="-1"/>
  </pageFields>
  <dataFields count="1">
    <dataField name="Antal av Resultatenhet" fld="2" subtotal="count" baseField="0" baseItem="0" numFmtId="1"/>
  </dataFields>
  <formats count="2">
    <format dxfId="139">
      <pivotArea grandRow="1" outline="0" collapsedLevelsAreSubtotals="1" fieldPosition="0"/>
    </format>
    <format dxfId="1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621969CF-261A-443B-BB9F-0224A02EA698}" name="Pivottabell2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70:P7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2"/>
    </i>
    <i>
      <x v="4"/>
    </i>
    <i>
      <x v="5"/>
    </i>
    <i t="grand">
      <x/>
    </i>
  </rowItems>
  <colFields count="1">
    <field x="0"/>
  </colFields>
  <colItems count="2">
    <i>
      <x/>
    </i>
    <i>
      <x v="1"/>
    </i>
  </colItems>
  <dataFields count="1">
    <dataField name="Medel av F12" fld="15" subtotal="average" baseField="18" baseItem="0"/>
  </dataFields>
  <formats count="2">
    <format dxfId="211">
      <pivotArea outline="0" collapsedLevelsAreSubtotals="1" fieldPosition="0"/>
    </format>
    <format dxfId="2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D68EF804-0F97-4658-A495-52ECE47F4AA8}" name="Pivottabell6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90:P19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2">
    <i>
      <x/>
    </i>
    <i>
      <x v="1"/>
    </i>
  </colItems>
  <dataFields count="1">
    <dataField name="Medel av F32" fld="35" subtotal="average" baseField="38" baseItem="0"/>
  </dataFields>
  <formats count="2">
    <format dxfId="213">
      <pivotArea outline="0" collapsedLevelsAreSubtotals="1" fieldPosition="0"/>
    </format>
    <format dxfId="21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9EAFF21C-B694-4285-B573-74A9120AC907}" name="Pivottabell6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66:H17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2"/>
    </i>
    <i>
      <x v="4"/>
    </i>
    <i>
      <x v="5"/>
    </i>
    <i t="grand">
      <x/>
    </i>
  </rowItems>
  <colFields count="1">
    <field x="0"/>
  </colFields>
  <colItems count="2">
    <i>
      <x/>
    </i>
    <i>
      <x v="1"/>
    </i>
  </colItems>
  <dataFields count="1">
    <dataField name="Medel av F27" fld="30" subtotal="average" baseField="33" baseItem="0"/>
  </dataFields>
  <formats count="2">
    <format dxfId="215">
      <pivotArea outline="0" collapsedLevelsAreSubtotals="1" fieldPosition="0"/>
    </format>
    <format dxfId="2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BF241E3B-20C2-41CD-BFEF-77212E65C08D}" name="Pivottabell4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18:P124"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2"/>
    </i>
    <i>
      <x v="4"/>
    </i>
    <i>
      <x v="5"/>
    </i>
    <i t="grand">
      <x/>
    </i>
  </rowItems>
  <colFields count="1">
    <field x="0"/>
  </colFields>
  <colItems count="2">
    <i>
      <x/>
    </i>
    <i>
      <x v="1"/>
    </i>
  </colItems>
  <dataFields count="1">
    <dataField name="Medel av F20" fld="23" subtotal="average" baseField="26" baseItem="0"/>
  </dataFields>
  <formats count="2">
    <format dxfId="217">
      <pivotArea outline="0" collapsedLevelsAreSubtotals="1" fieldPosition="0"/>
    </format>
    <format dxfId="21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7FDB437-3694-4A0B-9E40-D5C0CC9A45F0}" name="Pivottabell3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4:L100"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2"/>
    </i>
    <i>
      <x v="4"/>
    </i>
    <i>
      <x v="5"/>
    </i>
    <i t="grand">
      <x/>
    </i>
  </rowItems>
  <colFields count="1">
    <field x="0"/>
  </colFields>
  <colItems count="2">
    <i>
      <x/>
    </i>
    <i>
      <x v="1"/>
    </i>
  </colItems>
  <dataFields count="1">
    <dataField name="Antal av F16" fld="19"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9A355E7A-D49F-45FB-A9E3-0429C3631807}" name="Pivottabell5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2:H14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2">
    <i>
      <x/>
    </i>
    <i>
      <x v="1"/>
    </i>
  </colItems>
  <dataFields count="1">
    <dataField name="Medel av F23" fld="26" subtotal="average" baseField="29" baseItem="0"/>
  </dataFields>
  <formats count="2">
    <format dxfId="219">
      <pivotArea outline="0" collapsedLevelsAreSubtotals="1" fieldPosition="0"/>
    </format>
    <format dxfId="21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154E7AD-62D7-442C-A113-858F3065FED7}" name="Pivottabell10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X290:Z29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4"/>
        <item x="5"/>
        <item x="1"/>
        <item x="3"/>
        <item x="0"/>
        <item x="2"/>
        <item t="default"/>
      </items>
    </pivotField>
    <pivotField showAll="0"/>
  </pivotFields>
  <rowFields count="1">
    <field x="55"/>
  </rowFields>
  <rowItems count="7">
    <i>
      <x/>
    </i>
    <i>
      <x v="1"/>
    </i>
    <i>
      <x v="2"/>
    </i>
    <i>
      <x v="3"/>
    </i>
    <i>
      <x v="4"/>
    </i>
    <i>
      <x v="5"/>
    </i>
    <i t="grand">
      <x/>
    </i>
  </rowItems>
  <colFields count="1">
    <field x="0"/>
  </colFields>
  <colItems count="2">
    <i>
      <x/>
    </i>
    <i>
      <x v="1"/>
    </i>
  </colItems>
  <dataFields count="1">
    <dataField name="Medel av Index9" fld="55" subtotal="average" baseField="0" baseItem="0"/>
  </dataFields>
  <formats count="2">
    <format dxfId="221">
      <pivotArea outline="0" collapsedLevelsAreSubtotals="1" fieldPosition="0"/>
    </format>
    <format dxfId="2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10E8E502-C7E9-4BC4-B6E1-C2ED5CB67F4E}" name="Pivottabell2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0:L7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2"/>
    </i>
    <i>
      <x v="4"/>
    </i>
    <i>
      <x v="5"/>
    </i>
    <i t="grand">
      <x/>
    </i>
  </rowItems>
  <colFields count="1">
    <field x="0"/>
  </colFields>
  <colItems count="2">
    <i>
      <x/>
    </i>
    <i>
      <x v="1"/>
    </i>
  </colItems>
  <dataFields count="1">
    <dataField name="Antal av F12" fld="15"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5C0F8F2F-485A-46A7-97F7-184E27591467}" name="Pivottabell76"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4:H217"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2">
    <i>
      <x/>
    </i>
    <i>
      <x v="1"/>
    </i>
  </colItems>
  <dataFields count="1">
    <dataField name="Medel av F35" fld="38" subtotal="average" baseField="41" baseItem="0"/>
  </dataFields>
  <formats count="2">
    <format dxfId="223">
      <pivotArea outline="0" collapsedLevelsAreSubtotals="1" fieldPosition="0"/>
    </format>
    <format dxfId="2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3EC54592-159C-4375-9D8A-A16D91589CA6}" name="Pivottabell3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2:D8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2"/>
    </i>
    <i>
      <x v="4"/>
    </i>
    <i>
      <x v="5"/>
    </i>
    <i t="grand">
      <x/>
    </i>
  </rowItems>
  <colFields count="1">
    <field x="0"/>
  </colFields>
  <colItems count="2">
    <i>
      <x/>
    </i>
    <i>
      <x v="1"/>
    </i>
  </colItems>
  <dataFields count="1">
    <dataField name="Antal av F13" fld="16"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E205AD1-8684-4E46-85B2-CA91A5B67FB9}" name="Pivottabell9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V275:X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
        <item x="5"/>
        <item x="3"/>
        <item x="4"/>
        <item x="0"/>
        <item x="1"/>
        <item x="2"/>
        <item t="default"/>
      </items>
    </pivotField>
    <pivotField showAll="0"/>
    <pivotField showAll="0"/>
    <pivotField showAll="0"/>
    <pivotField showAll="0"/>
    <pivotField showAll="0"/>
    <pivotField showAll="0"/>
    <pivotField showAll="0"/>
  </pivotFields>
  <rowFields count="1">
    <field x="49"/>
  </rowFields>
  <rowItems count="7">
    <i>
      <x/>
    </i>
    <i>
      <x v="1"/>
    </i>
    <i>
      <x v="2"/>
    </i>
    <i>
      <x v="3"/>
    </i>
    <i>
      <x v="4"/>
    </i>
    <i>
      <x v="5"/>
    </i>
    <i t="grand">
      <x/>
    </i>
  </rowItems>
  <colFields count="1">
    <field x="0"/>
  </colFields>
  <colItems count="2">
    <i>
      <x/>
    </i>
    <i>
      <x v="1"/>
    </i>
  </colItems>
  <dataFields count="1">
    <dataField name="Medel av Index3" fld="49" subtotal="average" baseField="0" baseItem="0"/>
  </dataFields>
  <formats count="2">
    <format dxfId="141">
      <pivotArea outline="0" collapsedLevelsAreSubtotals="1" fieldPosition="0"/>
    </format>
    <format dxfId="1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EBFE2702-56A8-4BD9-8193-F0D42CEF56BD}" name="Pivottabell77"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26:H229"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2">
    <i>
      <x/>
    </i>
    <i>
      <x v="1"/>
    </i>
  </colItems>
  <dataFields count="1">
    <dataField name="Medel av F37" fld="40" subtotal="average" baseField="43" baseItem="0"/>
  </dataFields>
  <formats count="2">
    <format dxfId="225">
      <pivotArea outline="0" collapsedLevelsAreSubtotals="1" fieldPosition="0"/>
    </format>
    <format dxfId="2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B52A3FDF-C24A-4233-9A06-43B85C6E7537}" name="Pivottabell3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2:L8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2"/>
    </i>
    <i>
      <x v="4"/>
    </i>
    <i>
      <x v="5"/>
    </i>
    <i t="grand">
      <x/>
    </i>
  </rowItems>
  <colFields count="1">
    <field x="0"/>
  </colFields>
  <colItems count="2">
    <i>
      <x/>
    </i>
    <i>
      <x v="1"/>
    </i>
  </colItems>
  <dataFields count="1">
    <dataField name="Antal av F14" fld="17" subtotal="count" baseField="2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CC3ED4A5-2F4D-471C-B925-036E7D492789}" name="Pivottabell1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2:H28"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2"/>
    </i>
    <i>
      <x v="4"/>
    </i>
    <i>
      <x v="5"/>
    </i>
    <i t="grand">
      <x/>
    </i>
  </rowItems>
  <colFields count="1">
    <field x="0"/>
  </colFields>
  <colItems count="2">
    <i>
      <x/>
    </i>
    <i>
      <x v="1"/>
    </i>
  </colItems>
  <dataFields count="1">
    <dataField name="Medel av F3" fld="6" subtotal="average" baseField="0" baseItem="0"/>
  </dataFields>
  <formats count="2">
    <format dxfId="227">
      <pivotArea outline="0" collapsedLevelsAreSubtotals="1" fieldPosition="0"/>
    </format>
    <format dxfId="22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0BC50677-F3DC-4F14-A72D-BEB4BD7BB65E}" name="Pivottabell89"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5:D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2">
        <item x="4"/>
        <item m="1" x="8"/>
        <item x="5"/>
        <item x="3"/>
        <item m="1" x="6"/>
        <item m="1" x="7"/>
        <item x="0"/>
        <item m="1" x="9"/>
        <item m="1" x="10"/>
        <item x="1"/>
        <item x="2"/>
        <item t="default"/>
      </items>
    </pivotField>
    <pivotField showAll="0"/>
    <pivotField showAll="0"/>
    <pivotField showAll="0"/>
    <pivotField showAll="0"/>
    <pivotField showAll="0"/>
    <pivotField showAll="0"/>
    <pivotField showAll="0"/>
    <pivotField showAll="0"/>
    <pivotField showAll="0"/>
  </pivotFields>
  <rowFields count="1">
    <field x="47"/>
  </rowFields>
  <rowItems count="7">
    <i>
      <x/>
    </i>
    <i>
      <x v="2"/>
    </i>
    <i>
      <x v="3"/>
    </i>
    <i>
      <x v="6"/>
    </i>
    <i>
      <x v="9"/>
    </i>
    <i>
      <x v="10"/>
    </i>
    <i t="grand">
      <x/>
    </i>
  </rowItems>
  <colFields count="1">
    <field x="0"/>
  </colFields>
  <colItems count="2">
    <i>
      <x/>
    </i>
    <i>
      <x v="1"/>
    </i>
  </colItems>
  <dataFields count="1">
    <dataField name="Antal av Index1"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12848038-C766-46D8-AB2D-BF51B2FBC841}" name="Pivottabell22"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6:L52"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2"/>
    </i>
    <i>
      <x v="4"/>
    </i>
    <i>
      <x v="5"/>
    </i>
    <i t="grand">
      <x/>
    </i>
  </rowItems>
  <colFields count="1">
    <field x="0"/>
  </colFields>
  <colItems count="2">
    <i>
      <x/>
    </i>
    <i>
      <x v="1"/>
    </i>
  </colItems>
  <dataFields count="1">
    <dataField name="Antal av F8" fld="11"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5A26B61E-598B-41B0-9380-4122C8100B1E}" name="Pivottabell5"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0:H16"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2"/>
    </i>
    <i>
      <x v="4"/>
    </i>
    <i>
      <x v="5"/>
    </i>
    <i t="grand">
      <x/>
    </i>
  </rowItems>
  <colFields count="1">
    <field x="0"/>
  </colFields>
  <colItems count="2">
    <i>
      <x/>
    </i>
    <i>
      <x v="1"/>
    </i>
  </colItems>
  <dataFields count="1">
    <dataField name="Medel av F1" fld="4" subtotal="average" baseField="0" baseItem="0"/>
  </dataFields>
  <formats count="2">
    <format dxfId="229">
      <pivotArea outline="0" collapsedLevelsAreSubtotals="1" fieldPosition="0"/>
    </format>
    <format dxfId="2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7D33FEFC-0809-4F82-93CD-46A11A9BA1BF}" name="Pivottabell70"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2:D205"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2">
    <i>
      <x/>
    </i>
    <i>
      <x v="1"/>
    </i>
  </colItems>
  <dataFields count="1">
    <dataField name="Antal av F33" fld="36" subtotal="count" baseField="3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501841DB-7281-4376-B59B-D8995C8E6A41}" name="Pivottabell6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78:P181"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2">
    <i>
      <x/>
    </i>
    <i>
      <x v="1"/>
    </i>
  </colItems>
  <dataFields count="1">
    <dataField name="Medel av F30" fld="33" subtotal="average" baseField="36" baseItem="0"/>
  </dataFields>
  <formats count="2">
    <format dxfId="231">
      <pivotArea outline="0" collapsedLevelsAreSubtotals="1" fieldPosition="0"/>
    </format>
    <format dxfId="23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26D3071D-045F-4250-A653-5479B42DA552}" name="Pivottabell111"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J290:AK291" firstHeaderRow="1" firstDataRow="2" firstDataCol="0"/>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s>
  <rowItems count="1">
    <i/>
  </rowItems>
  <colFields count="1">
    <field x="0"/>
  </colFields>
  <colItems count="2">
    <i>
      <x/>
    </i>
    <i>
      <x v="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DCFCACC7-6BEB-45E4-8CC7-4038935810A1}" name="Pivottabell94" cacheId="5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5:L283" firstHeaderRow="1" firstDataRow="2" firstDataCol="1"/>
  <pivotFields count="57">
    <pivotField axis="axisCol" showAll="0">
      <items count="3">
        <item x="0"/>
        <item x="1"/>
        <item t="default"/>
      </items>
    </pivotField>
    <pivotField showAll="0"/>
    <pivotField showAll="0">
      <items count="11">
        <item x="0"/>
        <item x="2"/>
        <item m="1" x="9"/>
        <item x="6"/>
        <item m="1" x="8"/>
        <item x="5"/>
        <item x="4"/>
        <item m="1" x="7"/>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4"/>
        <item m="1" x="6"/>
        <item x="0"/>
        <item x="1"/>
        <item x="3"/>
        <item x="2"/>
        <item t="default"/>
      </items>
    </pivotField>
    <pivotField showAll="0"/>
    <pivotField showAll="0"/>
    <pivotField showAll="0"/>
    <pivotField showAll="0"/>
    <pivotField showAll="0"/>
    <pivotField showAll="0"/>
    <pivotField showAll="0"/>
    <pivotField showAll="0"/>
  </pivotFields>
  <rowFields count="1">
    <field x="48"/>
  </rowFields>
  <rowItems count="7">
    <i>
      <x/>
    </i>
    <i>
      <x v="1"/>
    </i>
    <i>
      <x v="3"/>
    </i>
    <i>
      <x v="4"/>
    </i>
    <i>
      <x v="5"/>
    </i>
    <i>
      <x v="6"/>
    </i>
    <i t="grand">
      <x/>
    </i>
  </rowItems>
  <colFields count="1">
    <field x="0"/>
  </colFields>
  <colItems count="2">
    <i>
      <x/>
    </i>
    <i>
      <x v="1"/>
    </i>
  </colItems>
  <dataFields count="1">
    <dataField name="Antal av Index2"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30822D69-3B2E-4D62-AD05-3E6C20E5CB02}" sourceName="Utförare">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90E36034-EA42-49DF-A734-1A9122A17967}" sourceName="Resultatenhet">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11">
        <i x="0" s="1"/>
        <i x="2" s="1"/>
        <i x="6" s="1"/>
        <i x="5" s="1"/>
        <i x="4" s="1"/>
        <i x="3" s="1"/>
        <i x="1" s="1"/>
        <i x="10" s="1" nd="1"/>
        <i x="9" s="1" nd="1"/>
        <i x="7" s="1" nd="1"/>
        <i x="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67969F04-2B85-4D24-878C-8323D993B453}" sourceName="Kön">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4">
        <i x="1" s="1"/>
        <i x="2" s="1"/>
        <i x="0" s="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99F22F8D-D8B7-40FD-8DE4-1A8FEC277743}" sourceName="Resultatenhet">
  <pivotTables>
    <pivotTable tabId="4" name="Pivottabell4"/>
    <pivotTable tabId="4" name="Pivottabell2"/>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showMissing="0" crossFilter="none">
      <items count="10">
        <i x="0" s="1"/>
        <i x="2" s="1"/>
        <i x="6" s="1"/>
        <i x="5" s="1"/>
        <i x="4" s="1"/>
        <i x="3" s="1"/>
        <i x="1" s="1"/>
        <i x="9" s="1"/>
        <i x="8" s="1"/>
        <i x="7"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B0FC9AF6-86B6-4DC9-AD94-D78E1ED4FD79}" sourceName="Kön">
  <pivotTables>
    <pivotTable tabId="4" name="Pivottabell4"/>
    <pivotTable tabId="4" name="Pivottabell2"/>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6264DFB3-7735-44BE-BF26-4AE1EA84F33E}" cache="Utsnitt_Resultatenhet" caption="Resultatenhet" startItem="3" rowHeight="241300"/>
  <slicer name="Kön 2" xr10:uid="{6B681F85-8252-4337-B35B-219685821619}" cache="Utsnitt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1851C08E-8DC9-4326-8FF3-497AB30F0F86}" cache="Utsnitt_Resultatenhet1" caption="Resultatenhet" rowHeight="241300"/>
  <slicer name="Kön 3" xr10:uid="{C810F7B0-010C-476F-B6CD-F07884F56C7D}" cache="Utsnitt_Kön1" caption="Kön"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B05A7BBF-1139-453C-9B23-3259264F8E47}" cache="Utsnitt_Resultatenhet1" caption="Resultatenhet" rowHeight="241300"/>
  <slicer name="Kön 1" xr10:uid="{3A5AF047-51F5-4AE1-A9DA-EA315CB1DEA3}" cache="Utsnitt_Kön1"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xr10:uid="{B4A4B396-172D-47C8-B54B-000DDBD0B377}" cache="Utsnitt_Utförare" caption="Utförare" rowHeight="241300"/>
  <slicer name="Resultatenhet" xr10:uid="{59F06CCE-EDDC-4D7C-96F8-BCF5CBC0F42E}" cache="Utsnitt_Resultatenhet" caption="Resultatenhet" rowHeight="241300"/>
  <slicer name="Kön" xr10:uid="{79666F3E-68AA-4C12-92B7-6B17B585D5FD}" cache="Utsnitt_Kön" caption="Kön" rowHeight="24130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pivotTable" Target="../pivotTables/pivotTable26.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12" Type="http://schemas.microsoft.com/office/2007/relationships/slicer" Target="../slicers/slicer3.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07" Type="http://schemas.openxmlformats.org/officeDocument/2006/relationships/pivotTable" Target="../pivotTables/pivotTable107.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102" Type="http://schemas.openxmlformats.org/officeDocument/2006/relationships/pivotTable" Target="../pivotTables/pivotTable102.xml"/><Relationship Id="rId110" Type="http://schemas.openxmlformats.org/officeDocument/2006/relationships/pivotTable" Target="../pivotTables/pivotTable110.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95" Type="http://schemas.openxmlformats.org/officeDocument/2006/relationships/pivotTable" Target="../pivotTables/pivotTable95.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100" Type="http://schemas.openxmlformats.org/officeDocument/2006/relationships/pivotTable" Target="../pivotTables/pivotTable100.xml"/><Relationship Id="rId105" Type="http://schemas.openxmlformats.org/officeDocument/2006/relationships/pivotTable" Target="../pivotTables/pivotTable105.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103" Type="http://schemas.openxmlformats.org/officeDocument/2006/relationships/pivotTable" Target="../pivotTables/pivotTable103.xml"/><Relationship Id="rId108" Type="http://schemas.openxmlformats.org/officeDocument/2006/relationships/pivotTable" Target="../pivotTables/pivotTable108.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11" Type="http://schemas.openxmlformats.org/officeDocument/2006/relationships/drawing" Target="../drawings/drawing5.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6" Type="http://schemas.openxmlformats.org/officeDocument/2006/relationships/pivotTable" Target="../pivotTables/pivotTable106.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101" Type="http://schemas.openxmlformats.org/officeDocument/2006/relationships/pivotTable" Target="../pivotTables/pivotTable101.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109" Type="http://schemas.openxmlformats.org/officeDocument/2006/relationships/pivotTable" Target="../pivotTables/pivotTable10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97" Type="http://schemas.openxmlformats.org/officeDocument/2006/relationships/pivotTable" Target="../pivotTables/pivotTable97.xml"/><Relationship Id="rId104" Type="http://schemas.openxmlformats.org/officeDocument/2006/relationships/pivotTable" Target="../pivotTables/pivotTable104.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s>
</file>

<file path=xl/worksheets/_rels/sheet8.xml.rels><?xml version="1.0" encoding="UTF-8" standalone="yes"?>
<Relationships xmlns="http://schemas.openxmlformats.org/package/2006/relationships"><Relationship Id="rId26" Type="http://schemas.openxmlformats.org/officeDocument/2006/relationships/pivotTable" Target="../pivotTables/pivotTable136.xml"/><Relationship Id="rId117" Type="http://schemas.openxmlformats.org/officeDocument/2006/relationships/pivotTable" Target="../pivotTables/pivotTable227.xml"/><Relationship Id="rId21" Type="http://schemas.openxmlformats.org/officeDocument/2006/relationships/pivotTable" Target="../pivotTables/pivotTable131.xml"/><Relationship Id="rId42" Type="http://schemas.openxmlformats.org/officeDocument/2006/relationships/pivotTable" Target="../pivotTables/pivotTable152.xml"/><Relationship Id="rId47" Type="http://schemas.openxmlformats.org/officeDocument/2006/relationships/pivotTable" Target="../pivotTables/pivotTable157.xml"/><Relationship Id="rId63" Type="http://schemas.openxmlformats.org/officeDocument/2006/relationships/pivotTable" Target="../pivotTables/pivotTable173.xml"/><Relationship Id="rId68" Type="http://schemas.openxmlformats.org/officeDocument/2006/relationships/pivotTable" Target="../pivotTables/pivotTable178.xml"/><Relationship Id="rId84" Type="http://schemas.openxmlformats.org/officeDocument/2006/relationships/pivotTable" Target="../pivotTables/pivotTable194.xml"/><Relationship Id="rId89" Type="http://schemas.openxmlformats.org/officeDocument/2006/relationships/pivotTable" Target="../pivotTables/pivotTable199.xml"/><Relationship Id="rId112" Type="http://schemas.openxmlformats.org/officeDocument/2006/relationships/pivotTable" Target="../pivotTables/pivotTable222.xml"/><Relationship Id="rId133" Type="http://schemas.openxmlformats.org/officeDocument/2006/relationships/pivotTable" Target="../pivotTables/pivotTable243.xml"/><Relationship Id="rId16" Type="http://schemas.openxmlformats.org/officeDocument/2006/relationships/pivotTable" Target="../pivotTables/pivotTable126.xml"/><Relationship Id="rId107" Type="http://schemas.openxmlformats.org/officeDocument/2006/relationships/pivotTable" Target="../pivotTables/pivotTable217.xml"/><Relationship Id="rId11" Type="http://schemas.openxmlformats.org/officeDocument/2006/relationships/pivotTable" Target="../pivotTables/pivotTable121.xml"/><Relationship Id="rId32" Type="http://schemas.openxmlformats.org/officeDocument/2006/relationships/pivotTable" Target="../pivotTables/pivotTable142.xml"/><Relationship Id="rId37" Type="http://schemas.openxmlformats.org/officeDocument/2006/relationships/pivotTable" Target="../pivotTables/pivotTable147.xml"/><Relationship Id="rId53" Type="http://schemas.openxmlformats.org/officeDocument/2006/relationships/pivotTable" Target="../pivotTables/pivotTable163.xml"/><Relationship Id="rId58" Type="http://schemas.openxmlformats.org/officeDocument/2006/relationships/pivotTable" Target="../pivotTables/pivotTable168.xml"/><Relationship Id="rId74" Type="http://schemas.openxmlformats.org/officeDocument/2006/relationships/pivotTable" Target="../pivotTables/pivotTable184.xml"/><Relationship Id="rId79" Type="http://schemas.openxmlformats.org/officeDocument/2006/relationships/pivotTable" Target="../pivotTables/pivotTable189.xml"/><Relationship Id="rId102" Type="http://schemas.openxmlformats.org/officeDocument/2006/relationships/pivotTable" Target="../pivotTables/pivotTable212.xml"/><Relationship Id="rId123" Type="http://schemas.openxmlformats.org/officeDocument/2006/relationships/pivotTable" Target="../pivotTables/pivotTable233.xml"/><Relationship Id="rId128" Type="http://schemas.openxmlformats.org/officeDocument/2006/relationships/pivotTable" Target="../pivotTables/pivotTable238.xml"/><Relationship Id="rId5" Type="http://schemas.openxmlformats.org/officeDocument/2006/relationships/pivotTable" Target="../pivotTables/pivotTable115.xml"/><Relationship Id="rId90" Type="http://schemas.openxmlformats.org/officeDocument/2006/relationships/pivotTable" Target="../pivotTables/pivotTable200.xml"/><Relationship Id="rId95" Type="http://schemas.openxmlformats.org/officeDocument/2006/relationships/pivotTable" Target="../pivotTables/pivotTable205.xml"/><Relationship Id="rId14" Type="http://schemas.openxmlformats.org/officeDocument/2006/relationships/pivotTable" Target="../pivotTables/pivotTable124.xml"/><Relationship Id="rId22" Type="http://schemas.openxmlformats.org/officeDocument/2006/relationships/pivotTable" Target="../pivotTables/pivotTable132.xml"/><Relationship Id="rId27" Type="http://schemas.openxmlformats.org/officeDocument/2006/relationships/pivotTable" Target="../pivotTables/pivotTable137.xml"/><Relationship Id="rId30" Type="http://schemas.openxmlformats.org/officeDocument/2006/relationships/pivotTable" Target="../pivotTables/pivotTable140.xml"/><Relationship Id="rId35" Type="http://schemas.openxmlformats.org/officeDocument/2006/relationships/pivotTable" Target="../pivotTables/pivotTable145.xml"/><Relationship Id="rId43" Type="http://schemas.openxmlformats.org/officeDocument/2006/relationships/pivotTable" Target="../pivotTables/pivotTable153.xml"/><Relationship Id="rId48" Type="http://schemas.openxmlformats.org/officeDocument/2006/relationships/pivotTable" Target="../pivotTables/pivotTable158.xml"/><Relationship Id="rId56" Type="http://schemas.openxmlformats.org/officeDocument/2006/relationships/pivotTable" Target="../pivotTables/pivotTable166.xml"/><Relationship Id="rId64" Type="http://schemas.openxmlformats.org/officeDocument/2006/relationships/pivotTable" Target="../pivotTables/pivotTable174.xml"/><Relationship Id="rId69" Type="http://schemas.openxmlformats.org/officeDocument/2006/relationships/pivotTable" Target="../pivotTables/pivotTable179.xml"/><Relationship Id="rId77" Type="http://schemas.openxmlformats.org/officeDocument/2006/relationships/pivotTable" Target="../pivotTables/pivotTable187.xml"/><Relationship Id="rId100" Type="http://schemas.openxmlformats.org/officeDocument/2006/relationships/pivotTable" Target="../pivotTables/pivotTable210.xml"/><Relationship Id="rId105" Type="http://schemas.openxmlformats.org/officeDocument/2006/relationships/pivotTable" Target="../pivotTables/pivotTable215.xml"/><Relationship Id="rId113" Type="http://schemas.openxmlformats.org/officeDocument/2006/relationships/pivotTable" Target="../pivotTables/pivotTable223.xml"/><Relationship Id="rId118" Type="http://schemas.openxmlformats.org/officeDocument/2006/relationships/pivotTable" Target="../pivotTables/pivotTable228.xml"/><Relationship Id="rId126" Type="http://schemas.openxmlformats.org/officeDocument/2006/relationships/pivotTable" Target="../pivotTables/pivotTable236.xml"/><Relationship Id="rId134" Type="http://schemas.openxmlformats.org/officeDocument/2006/relationships/pivotTable" Target="../pivotTables/pivotTable244.xml"/><Relationship Id="rId8" Type="http://schemas.openxmlformats.org/officeDocument/2006/relationships/pivotTable" Target="../pivotTables/pivotTable118.xml"/><Relationship Id="rId51" Type="http://schemas.openxmlformats.org/officeDocument/2006/relationships/pivotTable" Target="../pivotTables/pivotTable161.xml"/><Relationship Id="rId72" Type="http://schemas.openxmlformats.org/officeDocument/2006/relationships/pivotTable" Target="../pivotTables/pivotTable182.xml"/><Relationship Id="rId80" Type="http://schemas.openxmlformats.org/officeDocument/2006/relationships/pivotTable" Target="../pivotTables/pivotTable190.xml"/><Relationship Id="rId85" Type="http://schemas.openxmlformats.org/officeDocument/2006/relationships/pivotTable" Target="../pivotTables/pivotTable195.xml"/><Relationship Id="rId93" Type="http://schemas.openxmlformats.org/officeDocument/2006/relationships/pivotTable" Target="../pivotTables/pivotTable203.xml"/><Relationship Id="rId98" Type="http://schemas.openxmlformats.org/officeDocument/2006/relationships/pivotTable" Target="../pivotTables/pivotTable208.xml"/><Relationship Id="rId121" Type="http://schemas.openxmlformats.org/officeDocument/2006/relationships/pivotTable" Target="../pivotTables/pivotTable231.xml"/><Relationship Id="rId3" Type="http://schemas.openxmlformats.org/officeDocument/2006/relationships/pivotTable" Target="../pivotTables/pivotTable113.xml"/><Relationship Id="rId12" Type="http://schemas.openxmlformats.org/officeDocument/2006/relationships/pivotTable" Target="../pivotTables/pivotTable122.xml"/><Relationship Id="rId17" Type="http://schemas.openxmlformats.org/officeDocument/2006/relationships/pivotTable" Target="../pivotTables/pivotTable127.xml"/><Relationship Id="rId25" Type="http://schemas.openxmlformats.org/officeDocument/2006/relationships/pivotTable" Target="../pivotTables/pivotTable135.xml"/><Relationship Id="rId33" Type="http://schemas.openxmlformats.org/officeDocument/2006/relationships/pivotTable" Target="../pivotTables/pivotTable143.xml"/><Relationship Id="rId38" Type="http://schemas.openxmlformats.org/officeDocument/2006/relationships/pivotTable" Target="../pivotTables/pivotTable148.xml"/><Relationship Id="rId46" Type="http://schemas.openxmlformats.org/officeDocument/2006/relationships/pivotTable" Target="../pivotTables/pivotTable156.xml"/><Relationship Id="rId59" Type="http://schemas.openxmlformats.org/officeDocument/2006/relationships/pivotTable" Target="../pivotTables/pivotTable169.xml"/><Relationship Id="rId67" Type="http://schemas.openxmlformats.org/officeDocument/2006/relationships/pivotTable" Target="../pivotTables/pivotTable177.xml"/><Relationship Id="rId103" Type="http://schemas.openxmlformats.org/officeDocument/2006/relationships/pivotTable" Target="../pivotTables/pivotTable213.xml"/><Relationship Id="rId108" Type="http://schemas.openxmlformats.org/officeDocument/2006/relationships/pivotTable" Target="../pivotTables/pivotTable218.xml"/><Relationship Id="rId116" Type="http://schemas.openxmlformats.org/officeDocument/2006/relationships/pivotTable" Target="../pivotTables/pivotTable226.xml"/><Relationship Id="rId124" Type="http://schemas.openxmlformats.org/officeDocument/2006/relationships/pivotTable" Target="../pivotTables/pivotTable234.xml"/><Relationship Id="rId129" Type="http://schemas.openxmlformats.org/officeDocument/2006/relationships/pivotTable" Target="../pivotTables/pivotTable239.xml"/><Relationship Id="rId137" Type="http://schemas.microsoft.com/office/2007/relationships/slicer" Target="../slicers/slicer4.xml"/><Relationship Id="rId20" Type="http://schemas.openxmlformats.org/officeDocument/2006/relationships/pivotTable" Target="../pivotTables/pivotTable130.xml"/><Relationship Id="rId41" Type="http://schemas.openxmlformats.org/officeDocument/2006/relationships/pivotTable" Target="../pivotTables/pivotTable151.xml"/><Relationship Id="rId54" Type="http://schemas.openxmlformats.org/officeDocument/2006/relationships/pivotTable" Target="../pivotTables/pivotTable164.xml"/><Relationship Id="rId62" Type="http://schemas.openxmlformats.org/officeDocument/2006/relationships/pivotTable" Target="../pivotTables/pivotTable172.xml"/><Relationship Id="rId70" Type="http://schemas.openxmlformats.org/officeDocument/2006/relationships/pivotTable" Target="../pivotTables/pivotTable180.xml"/><Relationship Id="rId75" Type="http://schemas.openxmlformats.org/officeDocument/2006/relationships/pivotTable" Target="../pivotTables/pivotTable185.xml"/><Relationship Id="rId83" Type="http://schemas.openxmlformats.org/officeDocument/2006/relationships/pivotTable" Target="../pivotTables/pivotTable193.xml"/><Relationship Id="rId88" Type="http://schemas.openxmlformats.org/officeDocument/2006/relationships/pivotTable" Target="../pivotTables/pivotTable198.xml"/><Relationship Id="rId91" Type="http://schemas.openxmlformats.org/officeDocument/2006/relationships/pivotTable" Target="../pivotTables/pivotTable201.xml"/><Relationship Id="rId96" Type="http://schemas.openxmlformats.org/officeDocument/2006/relationships/pivotTable" Target="../pivotTables/pivotTable206.xml"/><Relationship Id="rId111" Type="http://schemas.openxmlformats.org/officeDocument/2006/relationships/pivotTable" Target="../pivotTables/pivotTable221.xml"/><Relationship Id="rId132" Type="http://schemas.openxmlformats.org/officeDocument/2006/relationships/pivotTable" Target="../pivotTables/pivotTable242.xml"/><Relationship Id="rId1" Type="http://schemas.openxmlformats.org/officeDocument/2006/relationships/pivotTable" Target="../pivotTables/pivotTable111.xml"/><Relationship Id="rId6" Type="http://schemas.openxmlformats.org/officeDocument/2006/relationships/pivotTable" Target="../pivotTables/pivotTable116.xml"/><Relationship Id="rId15" Type="http://schemas.openxmlformats.org/officeDocument/2006/relationships/pivotTable" Target="../pivotTables/pivotTable125.xml"/><Relationship Id="rId23" Type="http://schemas.openxmlformats.org/officeDocument/2006/relationships/pivotTable" Target="../pivotTables/pivotTable133.xml"/><Relationship Id="rId28" Type="http://schemas.openxmlformats.org/officeDocument/2006/relationships/pivotTable" Target="../pivotTables/pivotTable138.xml"/><Relationship Id="rId36" Type="http://schemas.openxmlformats.org/officeDocument/2006/relationships/pivotTable" Target="../pivotTables/pivotTable146.xml"/><Relationship Id="rId49" Type="http://schemas.openxmlformats.org/officeDocument/2006/relationships/pivotTable" Target="../pivotTables/pivotTable159.xml"/><Relationship Id="rId57" Type="http://schemas.openxmlformats.org/officeDocument/2006/relationships/pivotTable" Target="../pivotTables/pivotTable167.xml"/><Relationship Id="rId106" Type="http://schemas.openxmlformats.org/officeDocument/2006/relationships/pivotTable" Target="../pivotTables/pivotTable216.xml"/><Relationship Id="rId114" Type="http://schemas.openxmlformats.org/officeDocument/2006/relationships/pivotTable" Target="../pivotTables/pivotTable224.xml"/><Relationship Id="rId119" Type="http://schemas.openxmlformats.org/officeDocument/2006/relationships/pivotTable" Target="../pivotTables/pivotTable229.xml"/><Relationship Id="rId127" Type="http://schemas.openxmlformats.org/officeDocument/2006/relationships/pivotTable" Target="../pivotTables/pivotTable237.xml"/><Relationship Id="rId10" Type="http://schemas.openxmlformats.org/officeDocument/2006/relationships/pivotTable" Target="../pivotTables/pivotTable120.xml"/><Relationship Id="rId31" Type="http://schemas.openxmlformats.org/officeDocument/2006/relationships/pivotTable" Target="../pivotTables/pivotTable141.xml"/><Relationship Id="rId44" Type="http://schemas.openxmlformats.org/officeDocument/2006/relationships/pivotTable" Target="../pivotTables/pivotTable154.xml"/><Relationship Id="rId52" Type="http://schemas.openxmlformats.org/officeDocument/2006/relationships/pivotTable" Target="../pivotTables/pivotTable162.xml"/><Relationship Id="rId60" Type="http://schemas.openxmlformats.org/officeDocument/2006/relationships/pivotTable" Target="../pivotTables/pivotTable170.xml"/><Relationship Id="rId65" Type="http://schemas.openxmlformats.org/officeDocument/2006/relationships/pivotTable" Target="../pivotTables/pivotTable175.xml"/><Relationship Id="rId73" Type="http://schemas.openxmlformats.org/officeDocument/2006/relationships/pivotTable" Target="../pivotTables/pivotTable183.xml"/><Relationship Id="rId78" Type="http://schemas.openxmlformats.org/officeDocument/2006/relationships/pivotTable" Target="../pivotTables/pivotTable188.xml"/><Relationship Id="rId81" Type="http://schemas.openxmlformats.org/officeDocument/2006/relationships/pivotTable" Target="../pivotTables/pivotTable191.xml"/><Relationship Id="rId86" Type="http://schemas.openxmlformats.org/officeDocument/2006/relationships/pivotTable" Target="../pivotTables/pivotTable196.xml"/><Relationship Id="rId94" Type="http://schemas.openxmlformats.org/officeDocument/2006/relationships/pivotTable" Target="../pivotTables/pivotTable204.xml"/><Relationship Id="rId99" Type="http://schemas.openxmlformats.org/officeDocument/2006/relationships/pivotTable" Target="../pivotTables/pivotTable209.xml"/><Relationship Id="rId101" Type="http://schemas.openxmlformats.org/officeDocument/2006/relationships/pivotTable" Target="../pivotTables/pivotTable211.xml"/><Relationship Id="rId122" Type="http://schemas.openxmlformats.org/officeDocument/2006/relationships/pivotTable" Target="../pivotTables/pivotTable232.xml"/><Relationship Id="rId130" Type="http://schemas.openxmlformats.org/officeDocument/2006/relationships/pivotTable" Target="../pivotTables/pivotTable240.xml"/><Relationship Id="rId135" Type="http://schemas.openxmlformats.org/officeDocument/2006/relationships/printerSettings" Target="../printerSettings/printerSettings6.bin"/><Relationship Id="rId4" Type="http://schemas.openxmlformats.org/officeDocument/2006/relationships/pivotTable" Target="../pivotTables/pivotTable114.xml"/><Relationship Id="rId9" Type="http://schemas.openxmlformats.org/officeDocument/2006/relationships/pivotTable" Target="../pivotTables/pivotTable119.xml"/><Relationship Id="rId13" Type="http://schemas.openxmlformats.org/officeDocument/2006/relationships/pivotTable" Target="../pivotTables/pivotTable123.xml"/><Relationship Id="rId18" Type="http://schemas.openxmlformats.org/officeDocument/2006/relationships/pivotTable" Target="../pivotTables/pivotTable128.xml"/><Relationship Id="rId39" Type="http://schemas.openxmlformats.org/officeDocument/2006/relationships/pivotTable" Target="../pivotTables/pivotTable149.xml"/><Relationship Id="rId109" Type="http://schemas.openxmlformats.org/officeDocument/2006/relationships/pivotTable" Target="../pivotTables/pivotTable219.xml"/><Relationship Id="rId34" Type="http://schemas.openxmlformats.org/officeDocument/2006/relationships/pivotTable" Target="../pivotTables/pivotTable144.xml"/><Relationship Id="rId50" Type="http://schemas.openxmlformats.org/officeDocument/2006/relationships/pivotTable" Target="../pivotTables/pivotTable160.xml"/><Relationship Id="rId55" Type="http://schemas.openxmlformats.org/officeDocument/2006/relationships/pivotTable" Target="../pivotTables/pivotTable165.xml"/><Relationship Id="rId76" Type="http://schemas.openxmlformats.org/officeDocument/2006/relationships/pivotTable" Target="../pivotTables/pivotTable186.xml"/><Relationship Id="rId97" Type="http://schemas.openxmlformats.org/officeDocument/2006/relationships/pivotTable" Target="../pivotTables/pivotTable207.xml"/><Relationship Id="rId104" Type="http://schemas.openxmlformats.org/officeDocument/2006/relationships/pivotTable" Target="../pivotTables/pivotTable214.xml"/><Relationship Id="rId120" Type="http://schemas.openxmlformats.org/officeDocument/2006/relationships/pivotTable" Target="../pivotTables/pivotTable230.xml"/><Relationship Id="rId125" Type="http://schemas.openxmlformats.org/officeDocument/2006/relationships/pivotTable" Target="../pivotTables/pivotTable235.xml"/><Relationship Id="rId7" Type="http://schemas.openxmlformats.org/officeDocument/2006/relationships/pivotTable" Target="../pivotTables/pivotTable117.xml"/><Relationship Id="rId71" Type="http://schemas.openxmlformats.org/officeDocument/2006/relationships/pivotTable" Target="../pivotTables/pivotTable181.xml"/><Relationship Id="rId92" Type="http://schemas.openxmlformats.org/officeDocument/2006/relationships/pivotTable" Target="../pivotTables/pivotTable202.xml"/><Relationship Id="rId2" Type="http://schemas.openxmlformats.org/officeDocument/2006/relationships/pivotTable" Target="../pivotTables/pivotTable112.xml"/><Relationship Id="rId29" Type="http://schemas.openxmlformats.org/officeDocument/2006/relationships/pivotTable" Target="../pivotTables/pivotTable139.xml"/><Relationship Id="rId24" Type="http://schemas.openxmlformats.org/officeDocument/2006/relationships/pivotTable" Target="../pivotTables/pivotTable134.xml"/><Relationship Id="rId40" Type="http://schemas.openxmlformats.org/officeDocument/2006/relationships/pivotTable" Target="../pivotTables/pivotTable150.xml"/><Relationship Id="rId45" Type="http://schemas.openxmlformats.org/officeDocument/2006/relationships/pivotTable" Target="../pivotTables/pivotTable155.xml"/><Relationship Id="rId66" Type="http://schemas.openxmlformats.org/officeDocument/2006/relationships/pivotTable" Target="../pivotTables/pivotTable176.xml"/><Relationship Id="rId87" Type="http://schemas.openxmlformats.org/officeDocument/2006/relationships/pivotTable" Target="../pivotTables/pivotTable197.xml"/><Relationship Id="rId110" Type="http://schemas.openxmlformats.org/officeDocument/2006/relationships/pivotTable" Target="../pivotTables/pivotTable220.xml"/><Relationship Id="rId115" Type="http://schemas.openxmlformats.org/officeDocument/2006/relationships/pivotTable" Target="../pivotTables/pivotTable225.xml"/><Relationship Id="rId131" Type="http://schemas.openxmlformats.org/officeDocument/2006/relationships/pivotTable" Target="../pivotTables/pivotTable241.xml"/><Relationship Id="rId136" Type="http://schemas.openxmlformats.org/officeDocument/2006/relationships/drawing" Target="../drawings/drawing6.xml"/><Relationship Id="rId61" Type="http://schemas.openxmlformats.org/officeDocument/2006/relationships/pivotTable" Target="../pivotTables/pivotTable171.xml"/><Relationship Id="rId82" Type="http://schemas.openxmlformats.org/officeDocument/2006/relationships/pivotTable" Target="../pivotTables/pivotTable192.xml"/><Relationship Id="rId19" Type="http://schemas.openxmlformats.org/officeDocument/2006/relationships/pivotTable" Target="../pivotTables/pivotTable12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848-54BD-459A-AF6E-8175B18691F8}">
  <dimension ref="C1:O388"/>
  <sheetViews>
    <sheetView showGridLines="0" tabSelected="1" topLeftCell="B1" zoomScaleNormal="100" workbookViewId="0">
      <selection activeCell="P16" sqref="P15:P16"/>
    </sheetView>
  </sheetViews>
  <sheetFormatPr defaultRowHeight="14.5" x14ac:dyDescent="0.35"/>
  <cols>
    <col min="1" max="1" width="0" hidden="1" customWidth="1"/>
    <col min="2" max="2" width="3.54296875" customWidth="1"/>
    <col min="3" max="3" width="6.1796875" customWidth="1"/>
    <col min="4" max="5" width="13.7265625" customWidth="1"/>
    <col min="6" max="7" width="15.81640625" customWidth="1"/>
    <col min="8" max="8" width="9.1796875" style="80" customWidth="1"/>
  </cols>
  <sheetData>
    <row r="1" spans="3:12" x14ac:dyDescent="0.35">
      <c r="C1" s="13"/>
      <c r="D1" s="13"/>
      <c r="E1" s="13"/>
      <c r="F1" s="13"/>
      <c r="G1" s="13"/>
      <c r="H1" s="14"/>
      <c r="I1" s="15"/>
      <c r="J1" s="13"/>
      <c r="K1" s="16"/>
      <c r="L1" s="13"/>
    </row>
    <row r="2" spans="3:12" x14ac:dyDescent="0.35">
      <c r="C2" s="13"/>
      <c r="D2" s="13"/>
      <c r="E2" s="13"/>
      <c r="F2" s="13"/>
      <c r="G2" s="13"/>
      <c r="H2" s="14"/>
      <c r="I2" s="15"/>
      <c r="J2" s="13"/>
      <c r="K2" s="16"/>
      <c r="L2" s="13"/>
    </row>
    <row r="3" spans="3:12" ht="16.5" x14ac:dyDescent="0.35">
      <c r="C3" s="13"/>
      <c r="E3" s="17" t="s">
        <v>225</v>
      </c>
      <c r="F3" s="14"/>
      <c r="G3" s="14"/>
      <c r="H3" s="13"/>
      <c r="I3" s="13"/>
      <c r="J3" s="16"/>
      <c r="K3" s="13"/>
    </row>
    <row r="4" spans="3:12" ht="16.5" x14ac:dyDescent="0.35">
      <c r="C4" s="13"/>
      <c r="E4" s="17" t="s">
        <v>389</v>
      </c>
      <c r="F4" s="14"/>
      <c r="G4" s="14"/>
      <c r="H4" s="13"/>
      <c r="I4" s="13"/>
      <c r="J4" s="16"/>
      <c r="K4" s="13"/>
    </row>
    <row r="5" spans="3:12" x14ac:dyDescent="0.35">
      <c r="E5" s="13"/>
      <c r="F5" s="80"/>
      <c r="G5" s="80"/>
      <c r="H5"/>
    </row>
    <row r="6" spans="3:12" ht="16.5" x14ac:dyDescent="0.35">
      <c r="E6" s="17" t="s">
        <v>387</v>
      </c>
      <c r="F6" s="80"/>
      <c r="G6" s="80"/>
      <c r="H6"/>
    </row>
    <row r="7" spans="3:12" x14ac:dyDescent="0.35">
      <c r="E7" s="18" t="s">
        <v>227</v>
      </c>
      <c r="F7" s="19" t="str">
        <f>Pivot!C2</f>
        <v>(Alla)</v>
      </c>
      <c r="G7" s="19"/>
      <c r="H7"/>
    </row>
    <row r="8" spans="3:12" x14ac:dyDescent="0.35">
      <c r="E8" s="18" t="s">
        <v>228</v>
      </c>
      <c r="F8" s="19">
        <f>GETPIVOTDATA("Resultatenhet",Pivot!$B$4)</f>
        <v>97</v>
      </c>
      <c r="G8" s="19"/>
      <c r="H8"/>
    </row>
    <row r="9" spans="3:12" x14ac:dyDescent="0.35">
      <c r="E9" s="18" t="s">
        <v>229</v>
      </c>
      <c r="F9" s="19" t="str">
        <f>Pivot!G15</f>
        <v>(Alla)</v>
      </c>
      <c r="G9" s="19"/>
      <c r="H9"/>
    </row>
    <row r="11" spans="3:12" ht="8.5" customHeight="1" x14ac:dyDescent="0.35"/>
    <row r="12" spans="3:12" ht="16.5" x14ac:dyDescent="0.35">
      <c r="C12" s="93" t="s">
        <v>367</v>
      </c>
      <c r="D12" s="94"/>
      <c r="E12" s="94"/>
      <c r="F12" s="94"/>
      <c r="G12" s="94"/>
      <c r="H12" s="14"/>
      <c r="I12" s="14"/>
      <c r="J12" s="95"/>
      <c r="K12" s="96"/>
      <c r="L12" s="97"/>
    </row>
    <row r="13" spans="3:12" ht="14.5" customHeight="1" x14ac:dyDescent="0.35">
      <c r="C13" s="135" t="s">
        <v>230</v>
      </c>
      <c r="D13" s="135"/>
      <c r="E13" s="135"/>
      <c r="F13" s="135"/>
      <c r="G13" s="135"/>
      <c r="H13" s="135"/>
      <c r="I13" s="135"/>
      <c r="J13" s="135"/>
      <c r="K13" s="135"/>
      <c r="L13" s="135"/>
    </row>
    <row r="14" spans="3:12" x14ac:dyDescent="0.35">
      <c r="C14" s="135"/>
      <c r="D14" s="135"/>
      <c r="E14" s="135"/>
      <c r="F14" s="135"/>
      <c r="G14" s="135"/>
      <c r="H14" s="135"/>
      <c r="I14" s="135"/>
      <c r="J14" s="135"/>
      <c r="K14" s="135"/>
      <c r="L14" s="135"/>
    </row>
    <row r="15" spans="3:12" x14ac:dyDescent="0.35">
      <c r="C15" s="135"/>
      <c r="D15" s="135"/>
      <c r="E15" s="135"/>
      <c r="F15" s="135"/>
      <c r="G15" s="135"/>
      <c r="H15" s="135"/>
      <c r="I15" s="135"/>
      <c r="J15" s="135"/>
      <c r="K15" s="135"/>
      <c r="L15" s="135"/>
    </row>
    <row r="16" spans="3:12" ht="4.5" customHeight="1" x14ac:dyDescent="0.35">
      <c r="C16" s="135"/>
      <c r="D16" s="135"/>
      <c r="E16" s="135"/>
      <c r="F16" s="135"/>
      <c r="G16" s="135"/>
      <c r="H16" s="135"/>
      <c r="I16" s="135"/>
      <c r="J16" s="135"/>
      <c r="K16" s="135"/>
      <c r="L16" s="135"/>
    </row>
    <row r="17" spans="3:12" x14ac:dyDescent="0.35">
      <c r="C17" s="132" t="s">
        <v>391</v>
      </c>
      <c r="D17" s="132"/>
      <c r="E17" s="132"/>
      <c r="F17" s="132"/>
      <c r="G17" s="132"/>
      <c r="H17" s="132"/>
      <c r="I17" s="132"/>
      <c r="J17" s="132"/>
      <c r="K17" s="132"/>
      <c r="L17" s="132"/>
    </row>
    <row r="18" spans="3:12" ht="4.5" customHeight="1" x14ac:dyDescent="0.35">
      <c r="C18" s="99"/>
      <c r="D18" s="94"/>
      <c r="E18" s="94"/>
      <c r="F18" s="94"/>
      <c r="G18" s="94"/>
      <c r="H18" s="14"/>
      <c r="I18" s="14"/>
      <c r="J18" s="94"/>
      <c r="K18" s="100"/>
      <c r="L18" s="94"/>
    </row>
    <row r="19" spans="3:12" ht="16.5" x14ac:dyDescent="0.35">
      <c r="C19" s="93" t="s">
        <v>366</v>
      </c>
      <c r="D19" s="94"/>
      <c r="E19" s="94"/>
      <c r="F19" s="94"/>
      <c r="G19" s="94"/>
      <c r="H19" s="14"/>
      <c r="I19" s="94"/>
      <c r="J19" s="94"/>
      <c r="K19" s="100"/>
      <c r="L19" s="94"/>
    </row>
    <row r="20" spans="3:12" ht="14.5" customHeight="1" x14ac:dyDescent="0.35">
      <c r="C20" s="136" t="s">
        <v>231</v>
      </c>
      <c r="D20" s="136"/>
      <c r="E20" s="136"/>
      <c r="F20" s="136"/>
      <c r="G20" s="136"/>
      <c r="H20" s="136"/>
      <c r="I20" s="136"/>
      <c r="J20" s="136"/>
      <c r="K20" s="136"/>
      <c r="L20" s="136"/>
    </row>
    <row r="21" spans="3:12" x14ac:dyDescent="0.35">
      <c r="C21" s="105"/>
      <c r="D21" s="105"/>
      <c r="E21" s="105"/>
      <c r="F21" s="105"/>
      <c r="G21" s="105"/>
      <c r="H21" s="105"/>
      <c r="I21" s="105"/>
      <c r="J21" s="105"/>
      <c r="K21" s="105"/>
      <c r="L21" s="105"/>
    </row>
    <row r="22" spans="3:12" ht="16.5" x14ac:dyDescent="0.35">
      <c r="C22" s="93" t="s">
        <v>365</v>
      </c>
      <c r="D22" s="93"/>
      <c r="E22" s="93"/>
      <c r="F22" s="93"/>
      <c r="G22" s="93"/>
      <c r="H22" s="93"/>
      <c r="I22" s="93"/>
      <c r="J22" s="93"/>
      <c r="K22" s="98"/>
      <c r="L22" s="98"/>
    </row>
    <row r="23" spans="3:12" x14ac:dyDescent="0.35">
      <c r="C23" s="132" t="s">
        <v>369</v>
      </c>
      <c r="D23" s="132"/>
      <c r="E23" s="132"/>
      <c r="F23" s="132"/>
      <c r="G23" s="132"/>
      <c r="H23" s="132"/>
      <c r="I23" s="132"/>
      <c r="J23" s="132"/>
      <c r="K23" s="132"/>
      <c r="L23" s="132"/>
    </row>
    <row r="24" spans="3:12" ht="16.5" x14ac:dyDescent="0.35">
      <c r="C24" s="133" t="s">
        <v>368</v>
      </c>
      <c r="D24" s="134"/>
      <c r="E24" s="134"/>
      <c r="F24" s="134"/>
      <c r="G24" s="134"/>
      <c r="H24" s="134"/>
      <c r="I24" s="134"/>
      <c r="J24" s="134"/>
      <c r="K24" s="134"/>
      <c r="L24" s="98"/>
    </row>
    <row r="27" spans="3:12" x14ac:dyDescent="0.35">
      <c r="C27" s="20"/>
      <c r="I27" s="20"/>
    </row>
    <row r="35" spans="3:9" ht="18.5" x14ac:dyDescent="0.45">
      <c r="C35" s="47" t="s">
        <v>265</v>
      </c>
      <c r="D35" s="44"/>
      <c r="E35" s="44"/>
      <c r="F35" s="44"/>
      <c r="G35" s="44"/>
      <c r="H35" s="81"/>
      <c r="I35" s="44"/>
    </row>
    <row r="36" spans="3:9" x14ac:dyDescent="0.35">
      <c r="C36" s="44"/>
      <c r="D36" s="44"/>
      <c r="E36" s="44"/>
      <c r="F36" s="44"/>
      <c r="G36" s="44"/>
      <c r="H36" s="81"/>
      <c r="I36" s="44"/>
    </row>
    <row r="38" spans="3:9" ht="15.5" x14ac:dyDescent="0.35">
      <c r="C38" s="49" t="s">
        <v>285</v>
      </c>
    </row>
    <row r="39" spans="3:9" x14ac:dyDescent="0.35">
      <c r="F39" s="89"/>
      <c r="G39" s="89" t="str">
        <f>Pivot!$C$2</f>
        <v>(Alla)</v>
      </c>
    </row>
    <row r="40" spans="3:9" ht="13.5" customHeight="1" x14ac:dyDescent="0.35">
      <c r="F40">
        <v>2023</v>
      </c>
      <c r="G40" s="42">
        <v>2024</v>
      </c>
      <c r="H40" s="80" t="s">
        <v>233</v>
      </c>
    </row>
    <row r="41" spans="3:9" ht="13.5" customHeight="1" x14ac:dyDescent="0.35">
      <c r="C41" s="40" t="s">
        <v>312</v>
      </c>
      <c r="D41" s="40"/>
      <c r="E41" s="40"/>
      <c r="F41" s="101">
        <f>IFERROR((IF($F$46&gt;5,(GETPIVOTDATA("F1",Pivot!$F$26,"År",2023,"F1",1)),)),)</f>
        <v>0.6875</v>
      </c>
      <c r="G41" s="73">
        <f>IFERROR((IF(G$46&gt;5,(GETPIVOTDATA("F1",Pivot!$F$26,"År",2024,"F1",1)),)),)</f>
        <v>0.73684210526315785</v>
      </c>
      <c r="H41" s="82">
        <v>0.73684210526315785</v>
      </c>
    </row>
    <row r="42" spans="3:9" ht="13.5" customHeight="1" x14ac:dyDescent="0.35">
      <c r="C42" s="41" t="s">
        <v>313</v>
      </c>
      <c r="D42" s="40"/>
      <c r="E42" s="40"/>
      <c r="F42" s="101">
        <f>IFERROR((IF($F$46&gt;5,(GETPIVOTDATA("F1",Pivot!$F$26,"År",2023,"F1",2)),)),)</f>
        <v>0.22916666666666666</v>
      </c>
      <c r="G42" s="73">
        <f>IFERROR((IF(G$46&gt;5,(GETPIVOTDATA("F1",Pivot!$F$26,"År",2024,"F1",2)),)),)</f>
        <v>0.22105263157894736</v>
      </c>
      <c r="H42" s="82">
        <v>0.22105263157894736</v>
      </c>
    </row>
    <row r="43" spans="3:9" ht="13.5" customHeight="1" x14ac:dyDescent="0.35">
      <c r="C43" s="41" t="s">
        <v>314</v>
      </c>
      <c r="D43" s="40"/>
      <c r="E43" s="40"/>
      <c r="F43" s="101">
        <f>IFERROR((IF($F$46&gt;5,(GETPIVOTDATA("F1",Pivot!$F$26,"År",2023,"F1",3)),)),)</f>
        <v>8.3333333333333329E-2</v>
      </c>
      <c r="G43" s="73">
        <f>IFERROR((IF(G$46&gt;5,(GETPIVOTDATA("F1",Pivot!$F$26,"År",2024,"F1",3)),)),)</f>
        <v>4.2105263157894736E-2</v>
      </c>
      <c r="H43" s="82">
        <v>4.2105263157894736E-2</v>
      </c>
    </row>
    <row r="44" spans="3:9" ht="13.5" customHeight="1" x14ac:dyDescent="0.35">
      <c r="C44" s="40" t="s">
        <v>233</v>
      </c>
      <c r="D44" s="40"/>
      <c r="E44" s="40"/>
      <c r="F44" s="101">
        <f>SUM(F41:F43)</f>
        <v>1</v>
      </c>
      <c r="G44" s="73">
        <f>SUM(G41:G43)</f>
        <v>1</v>
      </c>
      <c r="H44" s="82">
        <v>1</v>
      </c>
    </row>
    <row r="45" spans="3:9" ht="13.5" customHeight="1" x14ac:dyDescent="0.35">
      <c r="C45" s="40"/>
      <c r="D45" s="40"/>
      <c r="E45" s="40"/>
      <c r="F45" s="40"/>
      <c r="G45" s="43"/>
      <c r="H45" s="83"/>
    </row>
    <row r="46" spans="3:9" ht="13.5" customHeight="1" x14ac:dyDescent="0.35">
      <c r="C46" s="40" t="s">
        <v>243</v>
      </c>
      <c r="D46" s="40"/>
      <c r="E46" s="40"/>
      <c r="F46" s="40">
        <f>IFERROR((GETPIVOTDATA("F1",Pivot!$B$26,"År",2023)),)</f>
        <v>48</v>
      </c>
      <c r="G46" s="43">
        <f>IFERROR((GETPIVOTDATA("F1",Pivot!$B$26,"År",2024)),)</f>
        <v>95</v>
      </c>
      <c r="H46" s="84">
        <v>95</v>
      </c>
    </row>
    <row r="47" spans="3:9" ht="13.5" customHeight="1" x14ac:dyDescent="0.35"/>
    <row r="48" spans="3:9" ht="13.5" customHeight="1" x14ac:dyDescent="0.35"/>
    <row r="49" spans="3:8" ht="13.5" customHeight="1" x14ac:dyDescent="0.35">
      <c r="C49" s="49" t="s">
        <v>286</v>
      </c>
    </row>
    <row r="50" spans="3:8" ht="13.5" customHeight="1" x14ac:dyDescent="0.35">
      <c r="F50" s="89"/>
      <c r="G50" s="89" t="str">
        <f>Pivot!$C$2</f>
        <v>(Alla)</v>
      </c>
    </row>
    <row r="51" spans="3:8" x14ac:dyDescent="0.35">
      <c r="F51">
        <v>2023</v>
      </c>
      <c r="G51" s="42">
        <v>2024</v>
      </c>
      <c r="H51" s="80" t="s">
        <v>233</v>
      </c>
    </row>
    <row r="52" spans="3:8" x14ac:dyDescent="0.35">
      <c r="C52" s="40" t="s">
        <v>312</v>
      </c>
      <c r="D52" s="40"/>
      <c r="E52" s="40"/>
      <c r="F52" s="101">
        <f>IFERROR((IF($F$46&gt;5,(GETPIVOTDATA("F2",Pivot!$F$38,"År",2023,"F2",1)),)),)</f>
        <v>0.78723404255319152</v>
      </c>
      <c r="G52" s="73">
        <f>IFERROR((IF(G$46&gt;5,(GETPIVOTDATA("F2",Pivot!$F$38,"År",2024,"F2",1)),)),)</f>
        <v>0.7978723404255319</v>
      </c>
      <c r="H52" s="82">
        <v>0.7978723404255319</v>
      </c>
    </row>
    <row r="53" spans="3:8" x14ac:dyDescent="0.35">
      <c r="C53" s="41" t="s">
        <v>313</v>
      </c>
      <c r="D53" s="40"/>
      <c r="E53" s="40"/>
      <c r="F53" s="101">
        <f>IFERROR((IF($F$46&gt;5,(GETPIVOTDATA("F2",Pivot!$F$38,"År",2023,"F2",2)),)),)</f>
        <v>0.1276595744680851</v>
      </c>
      <c r="G53" s="73">
        <f>IFERROR((IF(G$46&gt;5,(GETPIVOTDATA("F2",Pivot!$F$38,"År",2024,"F2",2)),)),)</f>
        <v>0.13829787234042554</v>
      </c>
      <c r="H53" s="82">
        <v>0.13829787234042554</v>
      </c>
    </row>
    <row r="54" spans="3:8" x14ac:dyDescent="0.35">
      <c r="C54" s="41" t="s">
        <v>314</v>
      </c>
      <c r="D54" s="40"/>
      <c r="E54" s="40"/>
      <c r="F54" s="101">
        <f>IFERROR((IF($F$46&gt;5,(GETPIVOTDATA("F2",Pivot!$F$38,"År",2023,"F2",3)),)),)</f>
        <v>8.5106382978723402E-2</v>
      </c>
      <c r="G54" s="73">
        <f>IFERROR((IF(G$46&gt;5,(GETPIVOTDATA("F2",Pivot!$F$38,"År",2024,"F2",3)),)),)</f>
        <v>6.3829787234042548E-2</v>
      </c>
      <c r="H54" s="82">
        <v>6.3829787234042548E-2</v>
      </c>
    </row>
    <row r="55" spans="3:8" x14ac:dyDescent="0.35">
      <c r="C55" s="40" t="s">
        <v>233</v>
      </c>
      <c r="D55" s="40"/>
      <c r="E55" s="40"/>
      <c r="F55" s="101">
        <f>SUM(F52:F54)</f>
        <v>1</v>
      </c>
      <c r="G55" s="73">
        <f>SUM(G52:G54)</f>
        <v>1</v>
      </c>
      <c r="H55" s="82">
        <v>1</v>
      </c>
    </row>
    <row r="56" spans="3:8" x14ac:dyDescent="0.35">
      <c r="C56" s="40"/>
      <c r="D56" s="40"/>
      <c r="E56" s="40"/>
      <c r="F56" s="40"/>
      <c r="G56" s="43"/>
      <c r="H56" s="83"/>
    </row>
    <row r="57" spans="3:8" x14ac:dyDescent="0.35">
      <c r="C57" s="40" t="s">
        <v>243</v>
      </c>
      <c r="D57" s="40"/>
      <c r="E57" s="40"/>
      <c r="F57" s="40">
        <f>IFERROR((GETPIVOTDATA("F2",Pivot!$B$38,"År",2023)),)</f>
        <v>47</v>
      </c>
      <c r="G57" s="43">
        <f>IFERROR((GETPIVOTDATA("F2",Pivot!$B$38,"År",2024)),)</f>
        <v>94</v>
      </c>
      <c r="H57" s="84">
        <v>94</v>
      </c>
    </row>
    <row r="60" spans="3:8" ht="15.5" x14ac:dyDescent="0.35">
      <c r="C60" s="49" t="s">
        <v>287</v>
      </c>
    </row>
    <row r="61" spans="3:8" x14ac:dyDescent="0.35">
      <c r="F61" s="89"/>
      <c r="G61" s="89" t="str">
        <f>Pivot!$C$2</f>
        <v>(Alla)</v>
      </c>
    </row>
    <row r="62" spans="3:8" x14ac:dyDescent="0.35">
      <c r="F62">
        <v>2023</v>
      </c>
      <c r="G62" s="42">
        <v>2024</v>
      </c>
      <c r="H62" s="80" t="s">
        <v>233</v>
      </c>
    </row>
    <row r="63" spans="3:8" x14ac:dyDescent="0.35">
      <c r="C63" s="40" t="s">
        <v>312</v>
      </c>
      <c r="D63" s="40"/>
      <c r="E63" s="40"/>
      <c r="F63" s="101">
        <f>IFERROR((IF($F$46&gt;5,(GETPIVOTDATA("F3",Pivot!$F$50,"År",2023,"F3",1)),)),)</f>
        <v>0.78723404255319152</v>
      </c>
      <c r="G63" s="73">
        <f>IFERROR((IF(G$46&gt;5,(GETPIVOTDATA("F3",Pivot!$F$50,"År",2024,"F3",1)),)),)</f>
        <v>0.76344086021505375</v>
      </c>
      <c r="H63" s="82">
        <v>0.76344086021505375</v>
      </c>
    </row>
    <row r="64" spans="3:8" x14ac:dyDescent="0.35">
      <c r="C64" s="41" t="s">
        <v>313</v>
      </c>
      <c r="D64" s="40"/>
      <c r="E64" s="40"/>
      <c r="F64" s="101">
        <f>IFERROR((IF($F$46&gt;5,(GETPIVOTDATA("F3",Pivot!$F$50,"År",2023,"F3",2)),)),)</f>
        <v>0.14893617021276595</v>
      </c>
      <c r="G64" s="73">
        <f>IFERROR((IF(G$46&gt;5,(GETPIVOTDATA("F3",Pivot!$F$50,"År",2024,"F3",2)),)),)</f>
        <v>0.15053763440860216</v>
      </c>
      <c r="H64" s="82">
        <v>0.15053763440860216</v>
      </c>
    </row>
    <row r="65" spans="3:8" x14ac:dyDescent="0.35">
      <c r="C65" s="41" t="s">
        <v>314</v>
      </c>
      <c r="D65" s="40"/>
      <c r="E65" s="40"/>
      <c r="F65" s="101">
        <f>IFERROR((IF($F$46&gt;5,(GETPIVOTDATA("F3",Pivot!$F$50,"År",2023,"F3",3)),)),)</f>
        <v>6.3829787234042548E-2</v>
      </c>
      <c r="G65" s="73">
        <f>IFERROR((IF(G$46&gt;5,(GETPIVOTDATA("F3",Pivot!$F$50,"År",2024,"F3",3)),)),)</f>
        <v>8.6021505376344093E-2</v>
      </c>
      <c r="H65" s="82">
        <v>8.6021505376344093E-2</v>
      </c>
    </row>
    <row r="66" spans="3:8" x14ac:dyDescent="0.35">
      <c r="C66" s="40" t="s">
        <v>233</v>
      </c>
      <c r="D66" s="40"/>
      <c r="E66" s="40"/>
      <c r="F66" s="101">
        <f>SUM(F63:F65)</f>
        <v>1</v>
      </c>
      <c r="G66" s="73">
        <f>SUM(G63:G65)</f>
        <v>1</v>
      </c>
      <c r="H66" s="82">
        <v>1</v>
      </c>
    </row>
    <row r="67" spans="3:8" x14ac:dyDescent="0.35">
      <c r="C67" s="40"/>
      <c r="D67" s="40"/>
      <c r="E67" s="40"/>
      <c r="F67" s="40"/>
      <c r="G67" s="43"/>
      <c r="H67" s="83"/>
    </row>
    <row r="68" spans="3:8" x14ac:dyDescent="0.35">
      <c r="C68" s="40" t="s">
        <v>243</v>
      </c>
      <c r="D68" s="40"/>
      <c r="E68" s="40"/>
      <c r="F68" s="40">
        <f>IFERROR((GETPIVOTDATA("F3",Pivot!$B$50,"År",2023)),)</f>
        <v>47</v>
      </c>
      <c r="G68" s="43">
        <f>IFERROR((GETPIVOTDATA("F3",Pivot!$B$50,"År",2024)),)</f>
        <v>93</v>
      </c>
      <c r="H68" s="84">
        <v>93</v>
      </c>
    </row>
    <row r="71" spans="3:8" ht="15.5" x14ac:dyDescent="0.35">
      <c r="C71" s="49" t="s">
        <v>306</v>
      </c>
    </row>
    <row r="72" spans="3:8" x14ac:dyDescent="0.35">
      <c r="F72" s="89"/>
      <c r="G72" s="89" t="str">
        <f>Pivot!$C$2</f>
        <v>(Alla)</v>
      </c>
    </row>
    <row r="73" spans="3:8" x14ac:dyDescent="0.35">
      <c r="F73">
        <v>2023</v>
      </c>
      <c r="G73" s="42">
        <v>2024</v>
      </c>
      <c r="H73" s="80" t="s">
        <v>233</v>
      </c>
    </row>
    <row r="74" spans="3:8" x14ac:dyDescent="0.35">
      <c r="C74" s="40" t="s">
        <v>312</v>
      </c>
      <c r="D74" s="40"/>
      <c r="E74" s="40"/>
      <c r="F74" s="101">
        <f>IFERROR((IF($F$46&gt;5,(GETPIVOTDATA("F4",Pivot!$F$62,"År",2023,"F4",1)),)),)</f>
        <v>0.54347826086956519</v>
      </c>
      <c r="G74" s="73">
        <f>IFERROR((IF(G$46&gt;5,(GETPIVOTDATA("F4",Pivot!$F$62,"År",2024,"F4",1)),)),)</f>
        <v>0.61052631578947369</v>
      </c>
      <c r="H74" s="82">
        <v>0.61052631578947369</v>
      </c>
    </row>
    <row r="75" spans="3:8" x14ac:dyDescent="0.35">
      <c r="C75" s="41" t="s">
        <v>313</v>
      </c>
      <c r="D75" s="40"/>
      <c r="E75" s="40"/>
      <c r="F75" s="101">
        <f>IFERROR((IF($F$46&gt;5,(GETPIVOTDATA("F4",Pivot!$F$62,"År",2023,"F4",2)),)),)</f>
        <v>0.41304347826086957</v>
      </c>
      <c r="G75" s="73">
        <f>IFERROR((IF(G$46&gt;5,(GETPIVOTDATA("F4",Pivot!$F$62,"År",2024,"F4",2)),)),)</f>
        <v>0.27368421052631581</v>
      </c>
      <c r="H75" s="82">
        <v>0.27368421052631581</v>
      </c>
    </row>
    <row r="76" spans="3:8" x14ac:dyDescent="0.35">
      <c r="C76" s="41" t="s">
        <v>314</v>
      </c>
      <c r="D76" s="40"/>
      <c r="E76" s="40"/>
      <c r="F76" s="101">
        <f>IFERROR((IF($F$46&gt;5,(GETPIVOTDATA("F4",Pivot!$F$62,"År",2023,"F4",3)),)),)</f>
        <v>4.3478260869565216E-2</v>
      </c>
      <c r="G76" s="73">
        <f>IFERROR((IF(G$46&gt;5,(GETPIVOTDATA("F4",Pivot!$F$62,"År",2024,"F4",3)),)),)</f>
        <v>0.11578947368421053</v>
      </c>
      <c r="H76" s="82">
        <v>0.11578947368421053</v>
      </c>
    </row>
    <row r="77" spans="3:8" x14ac:dyDescent="0.35">
      <c r="C77" s="40" t="s">
        <v>233</v>
      </c>
      <c r="D77" s="40"/>
      <c r="E77" s="40"/>
      <c r="F77" s="101">
        <f>SUM(F74:F76)</f>
        <v>1</v>
      </c>
      <c r="G77" s="73">
        <f>SUM(G74:G76)</f>
        <v>1</v>
      </c>
      <c r="H77" s="82">
        <v>1</v>
      </c>
    </row>
    <row r="78" spans="3:8" x14ac:dyDescent="0.35">
      <c r="C78" s="40"/>
      <c r="D78" s="40"/>
      <c r="E78" s="40"/>
      <c r="F78" s="40"/>
      <c r="G78" s="43"/>
      <c r="H78" s="83"/>
    </row>
    <row r="79" spans="3:8" x14ac:dyDescent="0.35">
      <c r="C79" s="40" t="s">
        <v>243</v>
      </c>
      <c r="D79" s="40"/>
      <c r="E79" s="40"/>
      <c r="F79" s="40">
        <f>IFERROR((GETPIVOTDATA("F4",Pivot!$B$62,"År",2023)),)</f>
        <v>46</v>
      </c>
      <c r="G79" s="43">
        <f>IFERROR((GETPIVOTDATA("F4",Pivot!$B$62,"År",2024)),)</f>
        <v>95</v>
      </c>
      <c r="H79" s="84">
        <v>95</v>
      </c>
    </row>
    <row r="81" spans="3:8" ht="13" customHeight="1" x14ac:dyDescent="0.35"/>
    <row r="82" spans="3:8" ht="13" customHeight="1" x14ac:dyDescent="0.35">
      <c r="C82" s="49" t="s">
        <v>289</v>
      </c>
    </row>
    <row r="83" spans="3:8" ht="13" customHeight="1" x14ac:dyDescent="0.35">
      <c r="F83" s="89"/>
      <c r="G83" s="89" t="str">
        <f>Pivot!$C$2</f>
        <v>(Alla)</v>
      </c>
    </row>
    <row r="84" spans="3:8" ht="13" customHeight="1" x14ac:dyDescent="0.35">
      <c r="F84">
        <v>2023</v>
      </c>
      <c r="G84" s="42">
        <v>2024</v>
      </c>
      <c r="H84" s="80" t="s">
        <v>233</v>
      </c>
    </row>
    <row r="85" spans="3:8" ht="13" customHeight="1" x14ac:dyDescent="0.35">
      <c r="C85" s="40" t="s">
        <v>312</v>
      </c>
      <c r="D85" s="40"/>
      <c r="E85" s="40"/>
      <c r="F85" s="101">
        <f>IFERROR((IF($F$46&gt;5,(GETPIVOTDATA("F5",Pivot!$F$74,"År",2023,"F5",1)),)),)</f>
        <v>0.5957446808510638</v>
      </c>
      <c r="G85" s="73">
        <f>IFERROR((IF(G$46&gt;5,(GETPIVOTDATA("F5",Pivot!$F$74,"År",2024,"F5",1)),)),)</f>
        <v>0.74468085106382975</v>
      </c>
      <c r="H85" s="82">
        <v>0.74468085106382975</v>
      </c>
    </row>
    <row r="86" spans="3:8" ht="13" customHeight="1" x14ac:dyDescent="0.35">
      <c r="C86" s="41" t="s">
        <v>313</v>
      </c>
      <c r="D86" s="40"/>
      <c r="E86" s="40"/>
      <c r="F86" s="101">
        <f>IFERROR((IF($F$46&gt;5,(GETPIVOTDATA("F5",Pivot!$F$74,"År",2023,"F5",2)),)),)</f>
        <v>0.2978723404255319</v>
      </c>
      <c r="G86" s="73">
        <f>IFERROR((IF(G$46&gt;5,(GETPIVOTDATA("F5",Pivot!$F$74,"År",2024,"F5",2)),)),)</f>
        <v>0.11702127659574468</v>
      </c>
      <c r="H86" s="82">
        <v>0.11702127659574468</v>
      </c>
    </row>
    <row r="87" spans="3:8" ht="13" customHeight="1" x14ac:dyDescent="0.35">
      <c r="C87" s="41" t="s">
        <v>314</v>
      </c>
      <c r="D87" s="40"/>
      <c r="E87" s="40"/>
      <c r="F87" s="101">
        <f>IFERROR((IF($F$46&gt;5,(GETPIVOTDATA("F5",Pivot!$F$74,"År",2023,"F5",3)),)),)</f>
        <v>0.10638297872340426</v>
      </c>
      <c r="G87" s="73">
        <f>IFERROR((IF(G$46&gt;5,(GETPIVOTDATA("F5",Pivot!$F$74,"År",2024,"F5",3)),)),)</f>
        <v>0.13829787234042554</v>
      </c>
      <c r="H87" s="82">
        <v>0.13829787234042554</v>
      </c>
    </row>
    <row r="88" spans="3:8" ht="13" customHeight="1" x14ac:dyDescent="0.35">
      <c r="C88" s="40" t="s">
        <v>233</v>
      </c>
      <c r="D88" s="40"/>
      <c r="E88" s="40"/>
      <c r="F88" s="101">
        <f>SUM(F85:F87)</f>
        <v>1</v>
      </c>
      <c r="G88" s="73">
        <f>SUM(G85:G87)</f>
        <v>1</v>
      </c>
      <c r="H88" s="82">
        <v>1</v>
      </c>
    </row>
    <row r="89" spans="3:8" ht="13" customHeight="1" x14ac:dyDescent="0.35">
      <c r="C89" s="40"/>
      <c r="D89" s="40"/>
      <c r="E89" s="40"/>
      <c r="F89" s="40"/>
      <c r="G89" s="43"/>
      <c r="H89" s="83"/>
    </row>
    <row r="90" spans="3:8" x14ac:dyDescent="0.35">
      <c r="C90" s="40" t="s">
        <v>243</v>
      </c>
      <c r="D90" s="40"/>
      <c r="E90" s="40"/>
      <c r="F90" s="40">
        <f>IFERROR((GETPIVOTDATA("F5",Pivot!$B$74,"År",2023)),)</f>
        <v>47</v>
      </c>
      <c r="G90" s="43">
        <f>IFERROR((GETPIVOTDATA("F5",Pivot!$B$74,"År",2024)),)</f>
        <v>94</v>
      </c>
      <c r="H90" s="84">
        <v>94</v>
      </c>
    </row>
    <row r="93" spans="3:8" ht="15.5" x14ac:dyDescent="0.35">
      <c r="C93" s="49" t="s">
        <v>290</v>
      </c>
    </row>
    <row r="94" spans="3:8" x14ac:dyDescent="0.35">
      <c r="F94" s="89"/>
      <c r="G94" s="89" t="str">
        <f>Pivot!$C$2</f>
        <v>(Alla)</v>
      </c>
    </row>
    <row r="95" spans="3:8" x14ac:dyDescent="0.35">
      <c r="F95">
        <v>2023</v>
      </c>
      <c r="G95" s="42">
        <v>2024</v>
      </c>
      <c r="H95" s="80" t="s">
        <v>233</v>
      </c>
    </row>
    <row r="96" spans="3:8" x14ac:dyDescent="0.35">
      <c r="C96" s="40" t="s">
        <v>312</v>
      </c>
      <c r="D96" s="40"/>
      <c r="E96" s="40"/>
      <c r="F96" s="101">
        <f>IFERROR((IF($F$46&gt;5,(GETPIVOTDATA("F6",Pivot!$F$86,"År",2023,"F6",1)),)),)</f>
        <v>0.76595744680851063</v>
      </c>
      <c r="G96" s="73">
        <f>IFERROR((IF(G$46&gt;5,(GETPIVOTDATA("F6",Pivot!$F$86,"År",2024,"F6",1)),)),)</f>
        <v>0.86170212765957444</v>
      </c>
      <c r="H96" s="82">
        <v>0.86170212765957444</v>
      </c>
    </row>
    <row r="97" spans="3:9" x14ac:dyDescent="0.35">
      <c r="C97" s="41" t="s">
        <v>313</v>
      </c>
      <c r="D97" s="40"/>
      <c r="E97" s="40"/>
      <c r="F97" s="101">
        <f>IFERROR((IF($F$46&gt;5,(GETPIVOTDATA("F6",Pivot!$F$86,"År",2023,"F6",2)),)),)</f>
        <v>0.21276595744680851</v>
      </c>
      <c r="G97" s="73">
        <f>IFERROR((IF(G$46&gt;5,(GETPIVOTDATA("F6",Pivot!$F$86,"År",2024,"F6",2)),)),)</f>
        <v>9.5744680851063829E-2</v>
      </c>
      <c r="H97" s="82">
        <v>9.5744680851063829E-2</v>
      </c>
    </row>
    <row r="98" spans="3:9" x14ac:dyDescent="0.35">
      <c r="C98" s="41" t="s">
        <v>314</v>
      </c>
      <c r="D98" s="40"/>
      <c r="E98" s="40"/>
      <c r="F98" s="101">
        <f>IFERROR((IF($F$46&gt;5,(GETPIVOTDATA("F6",Pivot!$F$86,"År",2023,"F6",3)),)),)</f>
        <v>2.1276595744680851E-2</v>
      </c>
      <c r="G98" s="73">
        <f>IFERROR((IF(G$46&gt;5,(GETPIVOTDATA("F6",Pivot!$F$86,"År",2024,"F6",3)),)),)</f>
        <v>4.2553191489361701E-2</v>
      </c>
      <c r="H98" s="82">
        <v>4.2553191489361701E-2</v>
      </c>
    </row>
    <row r="99" spans="3:9" x14ac:dyDescent="0.35">
      <c r="C99" s="40" t="s">
        <v>233</v>
      </c>
      <c r="D99" s="40"/>
      <c r="E99" s="40"/>
      <c r="F99" s="101">
        <f>SUM(F96:F98)</f>
        <v>1</v>
      </c>
      <c r="G99" s="73">
        <f>SUM(G96:G98)</f>
        <v>0.99999999999999989</v>
      </c>
      <c r="H99" s="82">
        <v>0.99999999999999989</v>
      </c>
    </row>
    <row r="100" spans="3:9" x14ac:dyDescent="0.35">
      <c r="C100" s="40"/>
      <c r="D100" s="40"/>
      <c r="E100" s="40"/>
      <c r="F100" s="40"/>
      <c r="G100" s="43"/>
      <c r="H100" s="83"/>
    </row>
    <row r="101" spans="3:9" x14ac:dyDescent="0.35">
      <c r="C101" s="40" t="s">
        <v>243</v>
      </c>
      <c r="D101" s="40"/>
      <c r="E101" s="40"/>
      <c r="F101" s="40">
        <f>IFERROR((GETPIVOTDATA("F6",Pivot!$B$86,"År",2023)),)</f>
        <v>47</v>
      </c>
      <c r="G101" s="43">
        <f>IFERROR((GETPIVOTDATA("F6",Pivot!$B$86,"År",2024)),)</f>
        <v>94</v>
      </c>
      <c r="H101" s="84">
        <v>94</v>
      </c>
    </row>
    <row r="102" spans="3:9" ht="13.5" customHeight="1" x14ac:dyDescent="0.35"/>
    <row r="103" spans="3:9" ht="13.5" customHeight="1" x14ac:dyDescent="0.35"/>
    <row r="104" spans="3:9" ht="13.5" customHeight="1" x14ac:dyDescent="0.45">
      <c r="C104" s="46"/>
      <c r="D104" s="44"/>
      <c r="E104" s="44"/>
      <c r="F104" s="44"/>
      <c r="G104" s="44"/>
      <c r="H104" s="81"/>
      <c r="I104" s="44"/>
    </row>
    <row r="105" spans="3:9" ht="13.5" customHeight="1" x14ac:dyDescent="0.45">
      <c r="C105" s="46" t="s">
        <v>315</v>
      </c>
      <c r="D105" s="44"/>
      <c r="E105" s="44"/>
      <c r="F105" s="44"/>
      <c r="G105" s="44"/>
      <c r="H105" s="81"/>
      <c r="I105" s="44"/>
    </row>
    <row r="106" spans="3:9" ht="13.5" customHeight="1" x14ac:dyDescent="0.35"/>
    <row r="108" spans="3:9" ht="15.5" x14ac:dyDescent="0.35">
      <c r="C108" s="49" t="s">
        <v>291</v>
      </c>
    </row>
    <row r="109" spans="3:9" x14ac:dyDescent="0.35">
      <c r="F109" s="89"/>
      <c r="G109" s="89" t="str">
        <f>Pivot!$C$2</f>
        <v>(Alla)</v>
      </c>
    </row>
    <row r="110" spans="3:9" x14ac:dyDescent="0.35">
      <c r="F110">
        <v>2023</v>
      </c>
      <c r="G110" s="42">
        <v>2024</v>
      </c>
      <c r="H110" s="80" t="s">
        <v>233</v>
      </c>
    </row>
    <row r="111" spans="3:9" x14ac:dyDescent="0.35">
      <c r="C111" s="40" t="s">
        <v>312</v>
      </c>
      <c r="D111" s="40"/>
      <c r="E111" s="40"/>
      <c r="F111" s="101">
        <f>IFERROR((IF($F$46&gt;5,(GETPIVOTDATA("F7",Pivot!$F$98,"År",2023,"F7",1)),)),)</f>
        <v>0.875</v>
      </c>
      <c r="G111" s="73">
        <f>IFERROR((IF(G$46&gt;5,(GETPIVOTDATA("F7",Pivot!$F$98,"År",2024,"F7",1)),)),)</f>
        <v>0.91666666666666663</v>
      </c>
      <c r="H111" s="82">
        <v>0.91666666666666663</v>
      </c>
    </row>
    <row r="112" spans="3:9" x14ac:dyDescent="0.35">
      <c r="C112" s="41" t="s">
        <v>313</v>
      </c>
      <c r="D112" s="40"/>
      <c r="E112" s="40"/>
      <c r="F112" s="101">
        <f>IFERROR((IF($F$46&gt;5,(GETPIVOTDATA("F7",Pivot!$F$98,"År",2023,"F7",2)),)),)</f>
        <v>0.125</v>
      </c>
      <c r="G112" s="73">
        <f>IFERROR((IF(G$46&gt;5,(GETPIVOTDATA("F7",Pivot!$F$98,"År",2024,"F7",2)),)),)</f>
        <v>7.2916666666666671E-2</v>
      </c>
      <c r="H112" s="82">
        <v>7.2916666666666671E-2</v>
      </c>
    </row>
    <row r="113" spans="3:8" x14ac:dyDescent="0.35">
      <c r="C113" s="41" t="s">
        <v>314</v>
      </c>
      <c r="D113" s="40"/>
      <c r="E113" s="40"/>
      <c r="F113" s="101">
        <f>IFERROR((IF($F$46&gt;5,(GETPIVOTDATA("F7",Pivot!$F$98,"År",2023,"F7",3)),)),)</f>
        <v>0</v>
      </c>
      <c r="G113" s="73">
        <f>IFERROR((IF(G$46&gt;5,(GETPIVOTDATA("F7",Pivot!$F$98,"År",2024,"F7",3)),)),)</f>
        <v>1.0416666666666666E-2</v>
      </c>
      <c r="H113" s="82">
        <v>1.0416666666666666E-2</v>
      </c>
    </row>
    <row r="114" spans="3:8" x14ac:dyDescent="0.35">
      <c r="C114" s="40" t="s">
        <v>233</v>
      </c>
      <c r="D114" s="40"/>
      <c r="E114" s="40"/>
      <c r="F114" s="101">
        <f>SUM(F111:F113)</f>
        <v>1</v>
      </c>
      <c r="G114" s="73">
        <f>SUM(G111:G113)</f>
        <v>0.99999999999999989</v>
      </c>
      <c r="H114" s="82">
        <v>0.99999999999999989</v>
      </c>
    </row>
    <row r="115" spans="3:8" x14ac:dyDescent="0.35">
      <c r="C115" s="40"/>
      <c r="D115" s="40"/>
      <c r="E115" s="40"/>
      <c r="F115" s="40"/>
      <c r="G115" s="43"/>
      <c r="H115" s="83"/>
    </row>
    <row r="116" spans="3:8" x14ac:dyDescent="0.35">
      <c r="C116" s="40" t="s">
        <v>243</v>
      </c>
      <c r="D116" s="40"/>
      <c r="E116" s="40"/>
      <c r="F116" s="40">
        <f>IFERROR((GETPIVOTDATA("F7",Pivot!$B$98,"År",2023)),)</f>
        <v>48</v>
      </c>
      <c r="G116" s="43">
        <f>IFERROR((GETPIVOTDATA("F7",Pivot!$B$98,"År",2024)),)</f>
        <v>96</v>
      </c>
      <c r="H116" s="84">
        <v>96</v>
      </c>
    </row>
    <row r="119" spans="3:8" ht="15.5" x14ac:dyDescent="0.35">
      <c r="C119" s="49" t="s">
        <v>292</v>
      </c>
    </row>
    <row r="120" spans="3:8" x14ac:dyDescent="0.35">
      <c r="F120" s="89"/>
      <c r="G120" s="89" t="str">
        <f>Pivot!$C$2</f>
        <v>(Alla)</v>
      </c>
    </row>
    <row r="121" spans="3:8" x14ac:dyDescent="0.35">
      <c r="F121">
        <v>2023</v>
      </c>
      <c r="G121" s="42">
        <v>2024</v>
      </c>
      <c r="H121" s="80" t="s">
        <v>233</v>
      </c>
    </row>
    <row r="122" spans="3:8" x14ac:dyDescent="0.35">
      <c r="C122" s="40" t="s">
        <v>312</v>
      </c>
      <c r="D122" s="40"/>
      <c r="E122" s="40"/>
      <c r="F122" s="101">
        <f>IFERROR((IF($F$46&gt;5,(GETPIVOTDATA("F8",Pivot!$F$110,"År",2023,"F8",1)),)),)</f>
        <v>0.74468085106382975</v>
      </c>
      <c r="G122" s="73">
        <f>IFERROR((IF(G$46&gt;5,(GETPIVOTDATA("F8",Pivot!$F$110,"År",2024,"F8",1)),)),)</f>
        <v>0.83157894736842108</v>
      </c>
      <c r="H122" s="82">
        <v>0.83157894736842108</v>
      </c>
    </row>
    <row r="123" spans="3:8" x14ac:dyDescent="0.35">
      <c r="C123" s="41" t="s">
        <v>313</v>
      </c>
      <c r="D123" s="40"/>
      <c r="E123" s="40"/>
      <c r="F123" s="101">
        <f>IFERROR((IF($F$46&gt;5,(GETPIVOTDATA("F8",Pivot!$F$110,"År",2023,"F8",2)),)),)</f>
        <v>0.1702127659574468</v>
      </c>
      <c r="G123" s="73">
        <f>IFERROR((IF(G$46&gt;5,(GETPIVOTDATA("F8",Pivot!$F$110,"År",2024,"F8",2)),)),)</f>
        <v>0.15789473684210525</v>
      </c>
      <c r="H123" s="82">
        <v>0.15789473684210525</v>
      </c>
    </row>
    <row r="124" spans="3:8" x14ac:dyDescent="0.35">
      <c r="C124" s="41" t="s">
        <v>314</v>
      </c>
      <c r="D124" s="40"/>
      <c r="E124" s="40"/>
      <c r="F124" s="101">
        <f>IFERROR((IF($F$46&gt;5,(GETPIVOTDATA("F8",Pivot!$F$110,"År",2023,"F8",3)),)),)</f>
        <v>8.5106382978723402E-2</v>
      </c>
      <c r="G124" s="73">
        <f>IFERROR((IF(G$46&gt;5,(GETPIVOTDATA("F8",Pivot!$F$110,"År",2024,"F8",3)),)),)</f>
        <v>1.0526315789473684E-2</v>
      </c>
      <c r="H124" s="82">
        <v>1.0526315789473684E-2</v>
      </c>
    </row>
    <row r="125" spans="3:8" x14ac:dyDescent="0.35">
      <c r="C125" s="40" t="s">
        <v>233</v>
      </c>
      <c r="D125" s="40"/>
      <c r="E125" s="40"/>
      <c r="F125" s="101">
        <f>SUM(F122:F124)</f>
        <v>1</v>
      </c>
      <c r="G125" s="73">
        <f>SUM(G122:G124)</f>
        <v>1</v>
      </c>
      <c r="H125" s="82">
        <v>1</v>
      </c>
    </row>
    <row r="126" spans="3:8" x14ac:dyDescent="0.35">
      <c r="C126" s="40"/>
      <c r="D126" s="40"/>
      <c r="E126" s="40"/>
      <c r="F126" s="40"/>
      <c r="G126" s="43"/>
      <c r="H126" s="83"/>
    </row>
    <row r="127" spans="3:8" x14ac:dyDescent="0.35">
      <c r="C127" s="40" t="s">
        <v>243</v>
      </c>
      <c r="D127" s="40"/>
      <c r="E127" s="40"/>
      <c r="F127" s="40">
        <f>IFERROR((GETPIVOTDATA("F8",Pivot!$B$110,"År",2023)),)</f>
        <v>47</v>
      </c>
      <c r="G127" s="43">
        <f>IFERROR((GETPIVOTDATA("F8",Pivot!$B$110,"År",2024)),)</f>
        <v>95</v>
      </c>
      <c r="H127" s="84">
        <v>95</v>
      </c>
    </row>
    <row r="130" spans="3:8" ht="15.5" x14ac:dyDescent="0.35">
      <c r="C130" s="49" t="s">
        <v>293</v>
      </c>
    </row>
    <row r="131" spans="3:8" x14ac:dyDescent="0.35">
      <c r="F131" s="89"/>
      <c r="G131" s="89" t="str">
        <f>Pivot!$C$2</f>
        <v>(Alla)</v>
      </c>
    </row>
    <row r="132" spans="3:8" x14ac:dyDescent="0.35">
      <c r="F132">
        <v>2023</v>
      </c>
      <c r="G132" s="42">
        <v>2024</v>
      </c>
      <c r="H132" s="80" t="s">
        <v>233</v>
      </c>
    </row>
    <row r="133" spans="3:8" x14ac:dyDescent="0.35">
      <c r="C133" s="40" t="s">
        <v>312</v>
      </c>
      <c r="D133" s="40"/>
      <c r="E133" s="40"/>
      <c r="F133" s="101">
        <f>IFERROR((IF($F$46&gt;5,(GETPIVOTDATA("F9",Pivot!$F$122,"År",2023,"F9",1)),)),)</f>
        <v>0.85106382978723405</v>
      </c>
      <c r="G133" s="73">
        <f>IFERROR((IF(G$46&gt;5,(GETPIVOTDATA("F9",Pivot!$F$122,"År",2024,"F9",1)),)),)</f>
        <v>0.86315789473684212</v>
      </c>
      <c r="H133" s="82">
        <v>0.86315789473684212</v>
      </c>
    </row>
    <row r="134" spans="3:8" x14ac:dyDescent="0.35">
      <c r="C134" s="41" t="s">
        <v>313</v>
      </c>
      <c r="D134" s="40"/>
      <c r="E134" s="40"/>
      <c r="F134" s="101">
        <f>IFERROR((IF($F$46&gt;5,(GETPIVOTDATA("F9",Pivot!$F$122,"År",2023,"F9",2)),)),)</f>
        <v>8.5106382978723402E-2</v>
      </c>
      <c r="G134" s="73">
        <f>IFERROR((IF(G$46&gt;5,(GETPIVOTDATA("F9",Pivot!$F$122,"År",2024,"F9",2)),)),)</f>
        <v>7.3684210526315783E-2</v>
      </c>
      <c r="H134" s="82">
        <v>7.3684210526315783E-2</v>
      </c>
    </row>
    <row r="135" spans="3:8" x14ac:dyDescent="0.35">
      <c r="C135" s="41" t="s">
        <v>314</v>
      </c>
      <c r="D135" s="40"/>
      <c r="E135" s="40"/>
      <c r="F135" s="101">
        <f>IFERROR((IF($F$46&gt;5,(GETPIVOTDATA("F9",Pivot!$F$122,"År",2023,"F9",3)),)),)</f>
        <v>6.3829787234042548E-2</v>
      </c>
      <c r="G135" s="73">
        <f>IFERROR((IF(G$46&gt;5,(GETPIVOTDATA("F9",Pivot!$F$122,"År",2024,"F9",3)),)),)</f>
        <v>6.3157894736842107E-2</v>
      </c>
      <c r="H135" s="82">
        <v>6.3157894736842107E-2</v>
      </c>
    </row>
    <row r="136" spans="3:8" x14ac:dyDescent="0.35">
      <c r="C136" s="40" t="s">
        <v>233</v>
      </c>
      <c r="D136" s="40"/>
      <c r="E136" s="40"/>
      <c r="F136" s="101">
        <f>SUM(F133:F135)</f>
        <v>1</v>
      </c>
      <c r="G136" s="73">
        <f>SUM(G133:G135)</f>
        <v>1</v>
      </c>
      <c r="H136" s="82">
        <v>1</v>
      </c>
    </row>
    <row r="137" spans="3:8" x14ac:dyDescent="0.35">
      <c r="C137" s="40"/>
      <c r="D137" s="40"/>
      <c r="E137" s="40"/>
      <c r="F137" s="40"/>
      <c r="G137" s="43"/>
      <c r="H137" s="83"/>
    </row>
    <row r="138" spans="3:8" x14ac:dyDescent="0.35">
      <c r="C138" s="40" t="s">
        <v>243</v>
      </c>
      <c r="D138" s="40"/>
      <c r="E138" s="40"/>
      <c r="F138" s="40">
        <f>IFERROR((GETPIVOTDATA("F9",Pivot!$B$122,"År",2023)),)</f>
        <v>47</v>
      </c>
      <c r="G138" s="43">
        <f>IFERROR((GETPIVOTDATA("F9",Pivot!$B$122,"År",2024)),)</f>
        <v>95</v>
      </c>
      <c r="H138" s="84">
        <v>95</v>
      </c>
    </row>
    <row r="141" spans="3:8" ht="15.5" x14ac:dyDescent="0.35">
      <c r="C141" s="49" t="s">
        <v>294</v>
      </c>
    </row>
    <row r="142" spans="3:8" x14ac:dyDescent="0.35">
      <c r="F142" s="89"/>
      <c r="G142" s="89" t="str">
        <f>Pivot!$C$2</f>
        <v>(Alla)</v>
      </c>
    </row>
    <row r="143" spans="3:8" x14ac:dyDescent="0.35">
      <c r="F143">
        <v>2023</v>
      </c>
      <c r="G143" s="42">
        <v>2024</v>
      </c>
      <c r="H143" s="80" t="s">
        <v>233</v>
      </c>
    </row>
    <row r="144" spans="3:8" x14ac:dyDescent="0.35">
      <c r="C144" s="40" t="s">
        <v>312</v>
      </c>
      <c r="D144" s="40"/>
      <c r="E144" s="40"/>
      <c r="F144" s="101">
        <f>IFERROR((IF($F$46&gt;5,(GETPIVOTDATA("F10",Pivot!$F$134,"År",2023,"F10",1)),)),)</f>
        <v>0.82978723404255317</v>
      </c>
      <c r="G144" s="73">
        <f>IFERROR((IF(G$46&gt;5,(GETPIVOTDATA("F10",Pivot!$F$134,"År",2024,"F10",1)),)),)</f>
        <v>0.85106382978723405</v>
      </c>
      <c r="H144" s="82">
        <v>0.85106382978723405</v>
      </c>
    </row>
    <row r="145" spans="3:9" x14ac:dyDescent="0.35">
      <c r="C145" s="41" t="s">
        <v>313</v>
      </c>
      <c r="D145" s="40"/>
      <c r="E145" s="40"/>
      <c r="F145" s="101">
        <f>IFERROR((IF($F$46&gt;5,(GETPIVOTDATA("F10",Pivot!$F$134,"År",2023,"F10",2)),)),)</f>
        <v>8.5106382978723402E-2</v>
      </c>
      <c r="G145" s="73">
        <f>IFERROR((IF(G$46&gt;5,(GETPIVOTDATA("F10",Pivot!$F$134,"År",2024,"F10",2)),)),)</f>
        <v>0.10638297872340426</v>
      </c>
      <c r="H145" s="82">
        <v>0.10638297872340426</v>
      </c>
    </row>
    <row r="146" spans="3:9" x14ac:dyDescent="0.35">
      <c r="C146" s="41" t="s">
        <v>314</v>
      </c>
      <c r="D146" s="40"/>
      <c r="E146" s="40"/>
      <c r="F146" s="101">
        <f>IFERROR((IF($F$46&gt;5,(GETPIVOTDATA("F10",Pivot!$F$134,"År",2023,"F10",3)),)),)</f>
        <v>8.5106382978723402E-2</v>
      </c>
      <c r="G146" s="73">
        <f>IFERROR((IF(G$46&gt;5,(GETPIVOTDATA("F10",Pivot!$F$134,"År",2024,"F10",3)),)),)</f>
        <v>4.2553191489361701E-2</v>
      </c>
      <c r="H146" s="82">
        <v>4.2553191489361701E-2</v>
      </c>
    </row>
    <row r="147" spans="3:9" x14ac:dyDescent="0.35">
      <c r="C147" s="40" t="s">
        <v>233</v>
      </c>
      <c r="D147" s="40"/>
      <c r="E147" s="40"/>
      <c r="F147" s="101">
        <f>SUM(F144:F146)</f>
        <v>1</v>
      </c>
      <c r="G147" s="73">
        <f>SUM(G144:G146)</f>
        <v>1</v>
      </c>
      <c r="H147" s="82">
        <v>1</v>
      </c>
    </row>
    <row r="148" spans="3:9" ht="15.65" customHeight="1" x14ac:dyDescent="0.35">
      <c r="C148" s="40"/>
      <c r="D148" s="40"/>
      <c r="E148" s="40"/>
      <c r="F148" s="40"/>
      <c r="G148" s="43"/>
      <c r="H148" s="83"/>
    </row>
    <row r="149" spans="3:9" x14ac:dyDescent="0.35">
      <c r="C149" s="40" t="s">
        <v>243</v>
      </c>
      <c r="D149" s="40"/>
      <c r="E149" s="40"/>
      <c r="F149" s="40">
        <f>IFERROR((GETPIVOTDATA("F10",Pivot!$B$134,"År",2023)),)</f>
        <v>47</v>
      </c>
      <c r="G149" s="43">
        <f>IFERROR((GETPIVOTDATA("F10",Pivot!$B$134,"År",2024)),)</f>
        <v>94</v>
      </c>
      <c r="H149" s="84">
        <v>94</v>
      </c>
    </row>
    <row r="152" spans="3:9" ht="18.5" x14ac:dyDescent="0.45">
      <c r="C152" s="45"/>
      <c r="D152" s="44"/>
      <c r="E152" s="44"/>
      <c r="F152" s="44"/>
      <c r="G152" s="44"/>
      <c r="H152" s="81"/>
      <c r="I152" s="44"/>
    </row>
    <row r="153" spans="3:9" ht="18.5" x14ac:dyDescent="0.45">
      <c r="C153" s="46" t="s">
        <v>232</v>
      </c>
      <c r="D153" s="44"/>
      <c r="E153" s="44"/>
      <c r="F153" s="44"/>
      <c r="G153" s="44"/>
      <c r="H153" s="81"/>
      <c r="I153" s="44"/>
    </row>
    <row r="156" spans="3:9" ht="15.5" x14ac:dyDescent="0.35">
      <c r="C156" s="49" t="s">
        <v>310</v>
      </c>
    </row>
    <row r="157" spans="3:9" x14ac:dyDescent="0.35">
      <c r="F157" s="89"/>
      <c r="G157" s="89" t="str">
        <f>Pivot!$C$2</f>
        <v>(Alla)</v>
      </c>
    </row>
    <row r="158" spans="3:9" x14ac:dyDescent="0.35">
      <c r="F158">
        <v>2023</v>
      </c>
      <c r="G158" s="42">
        <v>2024</v>
      </c>
      <c r="H158" s="80" t="s">
        <v>233</v>
      </c>
    </row>
    <row r="159" spans="3:9" x14ac:dyDescent="0.35">
      <c r="C159" s="40" t="s">
        <v>312</v>
      </c>
      <c r="D159" s="40"/>
      <c r="E159" s="40"/>
      <c r="F159" s="101">
        <f>IFERROR((IF($F$46&gt;5,(GETPIVOTDATA("F11",Pivot!$F$146,"År",2023,"F11",1)),)),)</f>
        <v>0.82608695652173914</v>
      </c>
      <c r="G159" s="73">
        <f>IFERROR((IF(G$46&gt;5,(GETPIVOTDATA("F11",Pivot!$F$146,"År",2024,"F11",1)),)),)</f>
        <v>0.87368421052631584</v>
      </c>
      <c r="H159" s="82">
        <v>0.87368421052631584</v>
      </c>
    </row>
    <row r="160" spans="3:9" x14ac:dyDescent="0.35">
      <c r="C160" s="41" t="s">
        <v>313</v>
      </c>
      <c r="D160" s="40"/>
      <c r="E160" s="40"/>
      <c r="F160" s="101">
        <f>IFERROR((IF($F$46&gt;5,(GETPIVOTDATA("F11",Pivot!$F$146,"År",2023,"F11",2)),)),)</f>
        <v>0.10869565217391304</v>
      </c>
      <c r="G160" s="73">
        <f>IFERROR((IF(G$46&gt;5,(GETPIVOTDATA("F11",Pivot!$F$146,"År",2024,"F11",2)),)),)</f>
        <v>9.4736842105263161E-2</v>
      </c>
      <c r="H160" s="82">
        <v>9.4736842105263161E-2</v>
      </c>
    </row>
    <row r="161" spans="3:8" x14ac:dyDescent="0.35">
      <c r="C161" s="41" t="s">
        <v>314</v>
      </c>
      <c r="D161" s="40"/>
      <c r="E161" s="40"/>
      <c r="F161" s="101">
        <f>IFERROR((IF($F$46&gt;5,(GETPIVOTDATA("F11",Pivot!$F$146,"År",2023,"F11",3)),)),)</f>
        <v>6.5217391304347824E-2</v>
      </c>
      <c r="G161" s="73">
        <f>IFERROR((IF(G$46&gt;5,(GETPIVOTDATA("F11",Pivot!$F$146,"År",2024,"F11",3)),)),)</f>
        <v>3.1578947368421054E-2</v>
      </c>
      <c r="H161" s="82">
        <v>3.1578947368421054E-2</v>
      </c>
    </row>
    <row r="162" spans="3:8" x14ac:dyDescent="0.35">
      <c r="C162" s="40" t="s">
        <v>233</v>
      </c>
      <c r="D162" s="40"/>
      <c r="E162" s="40"/>
      <c r="F162" s="101">
        <f>SUM(F159:F161)</f>
        <v>1</v>
      </c>
      <c r="G162" s="73">
        <f>SUM(G159:G161)</f>
        <v>1</v>
      </c>
      <c r="H162" s="82">
        <v>1</v>
      </c>
    </row>
    <row r="163" spans="3:8" x14ac:dyDescent="0.35">
      <c r="C163" s="40"/>
      <c r="D163" s="40"/>
      <c r="E163" s="40"/>
      <c r="F163" s="40"/>
      <c r="G163" s="43"/>
      <c r="H163" s="83"/>
    </row>
    <row r="164" spans="3:8" x14ac:dyDescent="0.35">
      <c r="C164" s="40" t="s">
        <v>243</v>
      </c>
      <c r="D164" s="40"/>
      <c r="E164" s="40"/>
      <c r="F164" s="40">
        <f>IFERROR((GETPIVOTDATA("F11",Pivot!$B$146,"År",2023)),)</f>
        <v>46</v>
      </c>
      <c r="G164" s="43">
        <f>IFERROR((GETPIVOTDATA("F11",Pivot!$B$146,"År",2024)),)</f>
        <v>95</v>
      </c>
      <c r="H164" s="84">
        <v>95</v>
      </c>
    </row>
    <row r="167" spans="3:8" ht="15.5" x14ac:dyDescent="0.35">
      <c r="C167" s="49" t="s">
        <v>296</v>
      </c>
    </row>
    <row r="168" spans="3:8" x14ac:dyDescent="0.35">
      <c r="F168" s="89"/>
      <c r="G168" s="89" t="str">
        <f>Pivot!$C$2</f>
        <v>(Alla)</v>
      </c>
    </row>
    <row r="169" spans="3:8" x14ac:dyDescent="0.35">
      <c r="F169">
        <v>2023</v>
      </c>
      <c r="G169" s="42">
        <v>2024</v>
      </c>
      <c r="H169" s="80" t="s">
        <v>233</v>
      </c>
    </row>
    <row r="170" spans="3:8" x14ac:dyDescent="0.35">
      <c r="C170" s="40" t="s">
        <v>312</v>
      </c>
      <c r="D170" s="40"/>
      <c r="E170" s="40"/>
      <c r="F170" s="101">
        <f>IFERROR((IF($F$46&gt;5,(GETPIVOTDATA("F12",Pivot!$F$158,"År",2023,"F12",1)),)),)</f>
        <v>0.61702127659574468</v>
      </c>
      <c r="G170" s="73">
        <f>IFERROR((IF(G$46&gt;5,(GETPIVOTDATA("F12",Pivot!$F$158,"År",2024,"F12",1)),)),)</f>
        <v>0.74468085106382975</v>
      </c>
      <c r="H170" s="82">
        <v>0.74468085106382975</v>
      </c>
    </row>
    <row r="171" spans="3:8" x14ac:dyDescent="0.35">
      <c r="C171" s="41" t="s">
        <v>313</v>
      </c>
      <c r="D171" s="40"/>
      <c r="E171" s="40"/>
      <c r="F171" s="101">
        <f>IFERROR((IF($F$46&gt;5,(GETPIVOTDATA("F12",Pivot!$F$158,"År",2023,"F12",2)),)),)</f>
        <v>0.34042553191489361</v>
      </c>
      <c r="G171" s="73">
        <f>IFERROR((IF(G$46&gt;5,(GETPIVOTDATA("F12",Pivot!$F$158,"År",2024,"F12",2)),)),)</f>
        <v>0.22340425531914893</v>
      </c>
      <c r="H171" s="82">
        <v>0.22340425531914893</v>
      </c>
    </row>
    <row r="172" spans="3:8" x14ac:dyDescent="0.35">
      <c r="C172" s="41" t="s">
        <v>314</v>
      </c>
      <c r="D172" s="40"/>
      <c r="E172" s="40"/>
      <c r="F172" s="101">
        <f>IFERROR((IF($F$46&gt;5,(GETPIVOTDATA("F12",Pivot!$F$158,"År",2023,"F12",3)),)),)</f>
        <v>4.2553191489361701E-2</v>
      </c>
      <c r="G172" s="73">
        <f>IFERROR((IF(G$46&gt;5,(GETPIVOTDATA("F12",Pivot!$F$158,"År",2024,"F12",3)),)),)</f>
        <v>3.1914893617021274E-2</v>
      </c>
      <c r="H172" s="82">
        <v>3.1914893617021274E-2</v>
      </c>
    </row>
    <row r="173" spans="3:8" x14ac:dyDescent="0.35">
      <c r="C173" s="40" t="s">
        <v>233</v>
      </c>
      <c r="D173" s="40"/>
      <c r="E173" s="40"/>
      <c r="F173" s="101">
        <f>SUM(F170:F172)</f>
        <v>0.99999999999999989</v>
      </c>
      <c r="G173" s="73">
        <f>SUM(G170:G172)</f>
        <v>1</v>
      </c>
      <c r="H173" s="82">
        <v>1</v>
      </c>
    </row>
    <row r="174" spans="3:8" x14ac:dyDescent="0.35">
      <c r="C174" s="40"/>
      <c r="D174" s="40"/>
      <c r="E174" s="40"/>
      <c r="F174" s="40"/>
      <c r="G174" s="43"/>
      <c r="H174" s="83"/>
    </row>
    <row r="175" spans="3:8" x14ac:dyDescent="0.35">
      <c r="C175" s="40" t="s">
        <v>243</v>
      </c>
      <c r="D175" s="40"/>
      <c r="E175" s="40"/>
      <c r="F175" s="40">
        <f>IFERROR((GETPIVOTDATA("F12",Pivot!$B$158,"År",2023)),)</f>
        <v>47</v>
      </c>
      <c r="G175" s="43">
        <f>IFERROR((GETPIVOTDATA("F12",Pivot!$B$158,"År",2024)),)</f>
        <v>94</v>
      </c>
      <c r="H175" s="84">
        <v>94</v>
      </c>
    </row>
    <row r="178" spans="3:8" ht="15.5" x14ac:dyDescent="0.35">
      <c r="C178" s="49" t="s">
        <v>297</v>
      </c>
    </row>
    <row r="179" spans="3:8" x14ac:dyDescent="0.35">
      <c r="F179" s="89"/>
      <c r="G179" s="89" t="str">
        <f>Pivot!$C$2</f>
        <v>(Alla)</v>
      </c>
    </row>
    <row r="180" spans="3:8" x14ac:dyDescent="0.35">
      <c r="F180">
        <v>2023</v>
      </c>
      <c r="G180" s="42">
        <v>2024</v>
      </c>
      <c r="H180" s="80" t="s">
        <v>233</v>
      </c>
    </row>
    <row r="181" spans="3:8" x14ac:dyDescent="0.35">
      <c r="C181" s="40" t="s">
        <v>312</v>
      </c>
      <c r="D181" s="40"/>
      <c r="E181" s="40"/>
      <c r="F181" s="101">
        <f>IFERROR((IF($F$46&gt;5,(GETPIVOTDATA("F13",Pivot!$F$170,"År",2023,"F13",1)),)),)</f>
        <v>0.58695652173913049</v>
      </c>
      <c r="G181" s="73">
        <f>IFERROR((IF(G$46&gt;5,(GETPIVOTDATA("F13",Pivot!$F$170,"År",2024,"F13",1)),)),)</f>
        <v>0.69473684210526321</v>
      </c>
      <c r="H181" s="82">
        <v>0.69473684210526321</v>
      </c>
    </row>
    <row r="182" spans="3:8" x14ac:dyDescent="0.35">
      <c r="C182" s="41" t="s">
        <v>313</v>
      </c>
      <c r="D182" s="40"/>
      <c r="E182" s="40"/>
      <c r="F182" s="101">
        <f>IFERROR((IF($F$46&gt;5,(GETPIVOTDATA("F13",Pivot!$F$170,"År",2023,"F13",2)),)),)</f>
        <v>0.32608695652173914</v>
      </c>
      <c r="G182" s="73">
        <f>IFERROR((IF(G$46&gt;5,(GETPIVOTDATA("F13",Pivot!$F$170,"År",2024,"F13",2)),)),)</f>
        <v>0.26315789473684209</v>
      </c>
      <c r="H182" s="82">
        <v>0.26315789473684209</v>
      </c>
    </row>
    <row r="183" spans="3:8" x14ac:dyDescent="0.35">
      <c r="C183" s="41" t="s">
        <v>314</v>
      </c>
      <c r="D183" s="40"/>
      <c r="E183" s="40"/>
      <c r="F183" s="101">
        <f>IFERROR((IF($F$46&gt;5,(GETPIVOTDATA("F13",Pivot!$F$170,"År",2023,"F13",3)),)),)</f>
        <v>8.6956521739130432E-2</v>
      </c>
      <c r="G183" s="73">
        <f>IFERROR((IF(G$46&gt;5,(GETPIVOTDATA("F13",Pivot!$F$170,"År",2024,"F13",3)),)),)</f>
        <v>4.2105263157894736E-2</v>
      </c>
      <c r="H183" s="82">
        <v>4.2105263157894736E-2</v>
      </c>
    </row>
    <row r="184" spans="3:8" x14ac:dyDescent="0.35">
      <c r="C184" s="40" t="s">
        <v>233</v>
      </c>
      <c r="D184" s="40"/>
      <c r="E184" s="40"/>
      <c r="F184" s="101">
        <f>SUM(F181:F183)</f>
        <v>1</v>
      </c>
      <c r="G184" s="73">
        <f>SUM(G181:G183)</f>
        <v>1</v>
      </c>
      <c r="H184" s="82">
        <v>1</v>
      </c>
    </row>
    <row r="185" spans="3:8" x14ac:dyDescent="0.35">
      <c r="C185" s="40"/>
      <c r="D185" s="40"/>
      <c r="E185" s="40"/>
      <c r="F185" s="40"/>
      <c r="G185" s="43"/>
      <c r="H185" s="83"/>
    </row>
    <row r="186" spans="3:8" x14ac:dyDescent="0.35">
      <c r="C186" s="40" t="s">
        <v>243</v>
      </c>
      <c r="D186" s="40"/>
      <c r="E186" s="40"/>
      <c r="F186" s="40">
        <f>IFERROR((GETPIVOTDATA("F13",Pivot!$B$170,"År",2023)),)</f>
        <v>46</v>
      </c>
      <c r="G186" s="43">
        <f>IFERROR((GETPIVOTDATA("F13",Pivot!$B$170,"År",2024)),)</f>
        <v>95</v>
      </c>
      <c r="H186" s="84">
        <v>95</v>
      </c>
    </row>
    <row r="189" spans="3:8" ht="15.5" x14ac:dyDescent="0.35">
      <c r="C189" s="49" t="s">
        <v>298</v>
      </c>
    </row>
    <row r="190" spans="3:8" x14ac:dyDescent="0.35">
      <c r="F190" s="89"/>
      <c r="G190" s="89" t="str">
        <f>Pivot!$C$2</f>
        <v>(Alla)</v>
      </c>
    </row>
    <row r="191" spans="3:8" x14ac:dyDescent="0.35">
      <c r="F191">
        <v>2023</v>
      </c>
      <c r="G191" s="42">
        <v>2024</v>
      </c>
      <c r="H191" s="80" t="s">
        <v>233</v>
      </c>
    </row>
    <row r="192" spans="3:8" x14ac:dyDescent="0.35">
      <c r="C192" s="40" t="s">
        <v>312</v>
      </c>
      <c r="D192" s="40"/>
      <c r="E192" s="40"/>
      <c r="F192" s="101">
        <f>IFERROR((IF($F$46&gt;5,(GETPIVOTDATA("F14",Pivot!$F$182,"År",2023,"F14",1)),)),)</f>
        <v>0.80434782608695654</v>
      </c>
      <c r="G192" s="73">
        <f>IFERROR((IF(G$46&gt;5,(GETPIVOTDATA("F14",Pivot!$F$182,"År",2024,"F14",1)),)),)</f>
        <v>0.89473684210526316</v>
      </c>
      <c r="H192" s="82">
        <v>0.89473684210526316</v>
      </c>
    </row>
    <row r="193" spans="3:8" x14ac:dyDescent="0.35">
      <c r="C193" s="41" t="s">
        <v>313</v>
      </c>
      <c r="D193" s="40"/>
      <c r="E193" s="40"/>
      <c r="F193" s="101">
        <f>IFERROR((IF($F$46&gt;5,(GETPIVOTDATA("F14",Pivot!$F$182,"År",2023,"F14",2)),)),)</f>
        <v>6.5217391304347824E-2</v>
      </c>
      <c r="G193" s="73">
        <f>IFERROR((IF(G$46&gt;5,(GETPIVOTDATA("F14",Pivot!$F$182,"År",2024,"F14",2)),)),)</f>
        <v>5.2631578947368418E-2</v>
      </c>
      <c r="H193" s="82">
        <v>5.2631578947368418E-2</v>
      </c>
    </row>
    <row r="194" spans="3:8" x14ac:dyDescent="0.35">
      <c r="C194" s="41" t="s">
        <v>314</v>
      </c>
      <c r="D194" s="40"/>
      <c r="E194" s="40"/>
      <c r="F194" s="101">
        <f>IFERROR((IF($F$46&gt;5,(GETPIVOTDATA("F14",Pivot!$F$182,"År",2023,"F14",3)),)),)</f>
        <v>0.13043478260869565</v>
      </c>
      <c r="G194" s="73">
        <f>IFERROR((IF(G$46&gt;5,(GETPIVOTDATA("F14",Pivot!$F$182,"År",2024,"F14",3)),)),)</f>
        <v>5.2631578947368418E-2</v>
      </c>
      <c r="H194" s="82">
        <v>5.2631578947368418E-2</v>
      </c>
    </row>
    <row r="195" spans="3:8" x14ac:dyDescent="0.35">
      <c r="C195" s="40" t="s">
        <v>233</v>
      </c>
      <c r="D195" s="40"/>
      <c r="E195" s="40"/>
      <c r="F195" s="101">
        <f>SUM(F192:F194)</f>
        <v>1</v>
      </c>
      <c r="G195" s="73">
        <f>SUM(G192:G194)</f>
        <v>1</v>
      </c>
      <c r="H195" s="82">
        <v>1</v>
      </c>
    </row>
    <row r="196" spans="3:8" x14ac:dyDescent="0.35">
      <c r="C196" s="40"/>
      <c r="D196" s="40"/>
      <c r="E196" s="40"/>
      <c r="F196" s="40"/>
      <c r="G196" s="43"/>
      <c r="H196" s="83"/>
    </row>
    <row r="197" spans="3:8" x14ac:dyDescent="0.35">
      <c r="C197" s="40" t="s">
        <v>243</v>
      </c>
      <c r="D197" s="40"/>
      <c r="E197" s="40"/>
      <c r="F197" s="40">
        <f>IFERROR((GETPIVOTDATA("F14",Pivot!$B$182,"År",2023)),)</f>
        <v>46</v>
      </c>
      <c r="G197" s="43">
        <f>IFERROR((GETPIVOTDATA("F14",Pivot!$B$182,"År",2024)),)</f>
        <v>95</v>
      </c>
      <c r="H197" s="84">
        <v>95</v>
      </c>
    </row>
    <row r="200" spans="3:8" ht="15.5" x14ac:dyDescent="0.35">
      <c r="C200" s="49" t="s">
        <v>179</v>
      </c>
    </row>
    <row r="201" spans="3:8" x14ac:dyDescent="0.35">
      <c r="F201" s="89"/>
      <c r="G201" s="89" t="str">
        <f>Pivot!$C$2</f>
        <v>(Alla)</v>
      </c>
    </row>
    <row r="202" spans="3:8" x14ac:dyDescent="0.35">
      <c r="F202">
        <v>2023</v>
      </c>
      <c r="G202" s="42">
        <v>2024</v>
      </c>
      <c r="H202" s="80" t="s">
        <v>233</v>
      </c>
    </row>
    <row r="203" spans="3:8" x14ac:dyDescent="0.35">
      <c r="C203" s="40" t="s">
        <v>312</v>
      </c>
      <c r="D203" s="40"/>
      <c r="E203" s="40"/>
      <c r="F203" s="101">
        <f>IFERROR((IF($F$46&gt;5,(GETPIVOTDATA("F15",Pivot!$F$194,"År",2023,"F15",1)),)),)</f>
        <v>0.7021276595744681</v>
      </c>
      <c r="G203" s="73">
        <f>IFERROR((IF(G$46&gt;5,(GETPIVOTDATA("F15",Pivot!$F$194,"År",2024,"F15",1)),)),)</f>
        <v>0.82105263157894737</v>
      </c>
      <c r="H203" s="82">
        <v>0.82105263157894737</v>
      </c>
    </row>
    <row r="204" spans="3:8" x14ac:dyDescent="0.35">
      <c r="C204" s="41" t="s">
        <v>313</v>
      </c>
      <c r="D204" s="40"/>
      <c r="E204" s="40"/>
      <c r="F204" s="101">
        <f>IFERROR((IF($F$46&gt;5,(GETPIVOTDATA("F15",Pivot!$F$194,"År",2023,"F15",2)),)),)</f>
        <v>0.1702127659574468</v>
      </c>
      <c r="G204" s="73">
        <f>IFERROR((IF(G$46&gt;5,(GETPIVOTDATA("F15",Pivot!$F$194,"År",2024,"F15",2)),)),)</f>
        <v>0.1368421052631579</v>
      </c>
      <c r="H204" s="82">
        <v>0.1368421052631579</v>
      </c>
    </row>
    <row r="205" spans="3:8" x14ac:dyDescent="0.35">
      <c r="C205" s="41" t="s">
        <v>314</v>
      </c>
      <c r="D205" s="40"/>
      <c r="E205" s="40"/>
      <c r="F205" s="101">
        <f>IFERROR((IF($F$46&gt;5,(GETPIVOTDATA("F15",Pivot!$F$194,"År",2023,"F15",3)),)),)</f>
        <v>0.1276595744680851</v>
      </c>
      <c r="G205" s="73">
        <f>IFERROR((IF(G$46&gt;5,(GETPIVOTDATA("F15",Pivot!$F$194,"År",2024,"F15",3)),)),)</f>
        <v>4.2105263157894736E-2</v>
      </c>
      <c r="H205" s="82">
        <v>4.2105263157894736E-2</v>
      </c>
    </row>
    <row r="206" spans="3:8" x14ac:dyDescent="0.35">
      <c r="C206" s="40" t="s">
        <v>233</v>
      </c>
      <c r="D206" s="40"/>
      <c r="E206" s="40"/>
      <c r="F206" s="101">
        <f>SUM(F203:F205)</f>
        <v>1</v>
      </c>
      <c r="G206" s="73">
        <f>SUM(G203:G205)</f>
        <v>1</v>
      </c>
      <c r="H206" s="82">
        <v>1</v>
      </c>
    </row>
    <row r="207" spans="3:8" x14ac:dyDescent="0.35">
      <c r="C207" s="40"/>
      <c r="D207" s="40"/>
      <c r="E207" s="40"/>
      <c r="F207" s="40"/>
      <c r="G207" s="43"/>
      <c r="H207" s="83"/>
    </row>
    <row r="208" spans="3:8" x14ac:dyDescent="0.35">
      <c r="C208" s="40" t="s">
        <v>243</v>
      </c>
      <c r="D208" s="40"/>
      <c r="E208" s="40"/>
      <c r="F208" s="40">
        <f>IFERROR((GETPIVOTDATA("F15",Pivot!$B$194,"År",2023)),)</f>
        <v>47</v>
      </c>
      <c r="G208" s="43">
        <f>IFERROR((GETPIVOTDATA("F15",Pivot!$B$194,"År",2024)),)</f>
        <v>95</v>
      </c>
      <c r="H208" s="84">
        <v>95</v>
      </c>
    </row>
    <row r="211" spans="3:9" ht="15.5" x14ac:dyDescent="0.35">
      <c r="C211" s="49" t="s">
        <v>299</v>
      </c>
    </row>
    <row r="212" spans="3:9" x14ac:dyDescent="0.35">
      <c r="F212" s="89"/>
      <c r="G212" s="89" t="str">
        <f>Pivot!$C$2</f>
        <v>(Alla)</v>
      </c>
    </row>
    <row r="213" spans="3:9" x14ac:dyDescent="0.35">
      <c r="F213">
        <v>2023</v>
      </c>
      <c r="G213" s="42">
        <v>2024</v>
      </c>
      <c r="H213" s="80" t="s">
        <v>233</v>
      </c>
    </row>
    <row r="214" spans="3:9" x14ac:dyDescent="0.35">
      <c r="C214" s="40" t="s">
        <v>312</v>
      </c>
      <c r="D214" s="40"/>
      <c r="E214" s="40"/>
      <c r="F214" s="101">
        <f>IFERROR((IF($F$46&gt;5,(GETPIVOTDATA("F16",Pivot!$F$206,"År",2023,"F16",1)),)),)</f>
        <v>0.82608695652173914</v>
      </c>
      <c r="G214" s="73">
        <f>IFERROR((IF(G$46&gt;5,(GETPIVOTDATA("F16",Pivot!$F$206,"År",2024,"F16",1)),)),)</f>
        <v>0.83157894736842108</v>
      </c>
      <c r="H214" s="82">
        <v>0.83157894736842108</v>
      </c>
    </row>
    <row r="215" spans="3:9" x14ac:dyDescent="0.35">
      <c r="C215" s="41" t="s">
        <v>313</v>
      </c>
      <c r="D215" s="40"/>
      <c r="E215" s="40"/>
      <c r="F215" s="101">
        <f>IFERROR((IF($F$46&gt;5,(GETPIVOTDATA("F16",Pivot!$F$206,"År",2023,"F16",2)),)),)</f>
        <v>6.5217391304347824E-2</v>
      </c>
      <c r="G215" s="73">
        <f>IFERROR((IF(G$46&gt;5,(GETPIVOTDATA("F16",Pivot!$F$206,"År",2024,"F16",2)),)),)</f>
        <v>9.4736842105263161E-2</v>
      </c>
      <c r="H215" s="82">
        <v>9.4736842105263161E-2</v>
      </c>
    </row>
    <row r="216" spans="3:9" x14ac:dyDescent="0.35">
      <c r="C216" s="41" t="s">
        <v>314</v>
      </c>
      <c r="D216" s="40"/>
      <c r="E216" s="40"/>
      <c r="F216" s="101">
        <f>IFERROR((IF($F$46&gt;5,(GETPIVOTDATA("F16",Pivot!$F$206,"År",2023,"F16",3)),)),)</f>
        <v>0.10869565217391304</v>
      </c>
      <c r="G216" s="73">
        <f>IFERROR((IF(G$46&gt;5,(GETPIVOTDATA("F16",Pivot!$F$206,"År",2024,"F16",3)),)),)</f>
        <v>7.3684210526315783E-2</v>
      </c>
      <c r="H216" s="82">
        <v>7.3684210526315783E-2</v>
      </c>
    </row>
    <row r="217" spans="3:9" x14ac:dyDescent="0.35">
      <c r="C217" s="40" t="s">
        <v>233</v>
      </c>
      <c r="D217" s="40"/>
      <c r="E217" s="40"/>
      <c r="F217" s="101">
        <f>SUM(F214:F216)</f>
        <v>1</v>
      </c>
      <c r="G217" s="73">
        <f>SUM(G214:G216)</f>
        <v>1</v>
      </c>
      <c r="H217" s="82">
        <v>1</v>
      </c>
    </row>
    <row r="218" spans="3:9" x14ac:dyDescent="0.35">
      <c r="C218" s="40"/>
      <c r="D218" s="40"/>
      <c r="E218" s="40"/>
      <c r="F218" s="40"/>
      <c r="G218" s="43"/>
      <c r="H218" s="83"/>
    </row>
    <row r="219" spans="3:9" x14ac:dyDescent="0.35">
      <c r="C219" s="40" t="s">
        <v>243</v>
      </c>
      <c r="D219" s="40"/>
      <c r="E219" s="40"/>
      <c r="F219" s="40">
        <f>IFERROR((GETPIVOTDATA("F16",Pivot!$B$206,"År",2023)),)</f>
        <v>46</v>
      </c>
      <c r="G219" s="43">
        <f>IFERROR((GETPIVOTDATA("F16",Pivot!$B$206,"År",2024)),)</f>
        <v>95</v>
      </c>
      <c r="H219" s="84">
        <v>95</v>
      </c>
    </row>
    <row r="221" spans="3:9" x14ac:dyDescent="0.35">
      <c r="C221" s="131" t="s">
        <v>300</v>
      </c>
      <c r="D221" s="131"/>
      <c r="E221" s="131"/>
      <c r="F221" s="131"/>
      <c r="G221" s="131"/>
      <c r="H221" s="131"/>
      <c r="I221" s="131"/>
    </row>
    <row r="222" spans="3:9" ht="15.65" customHeight="1" x14ac:dyDescent="0.35">
      <c r="C222" s="131"/>
      <c r="D222" s="131"/>
      <c r="E222" s="131"/>
      <c r="F222" s="131"/>
      <c r="G222" s="131"/>
      <c r="H222" s="131"/>
      <c r="I222" s="131"/>
    </row>
    <row r="223" spans="3:9" x14ac:dyDescent="0.35">
      <c r="C223" s="131"/>
      <c r="D223" s="131"/>
      <c r="E223" s="131"/>
      <c r="F223" s="131"/>
      <c r="G223" s="131"/>
      <c r="H223" s="131"/>
      <c r="I223" s="131"/>
    </row>
    <row r="224" spans="3:9" ht="15.5" x14ac:dyDescent="0.35">
      <c r="C224" s="106"/>
      <c r="D224" s="106"/>
      <c r="E224" s="106"/>
      <c r="F224" s="106"/>
      <c r="G224" s="89" t="str">
        <f>Pivot!$C$2</f>
        <v>(Alla)</v>
      </c>
      <c r="H224" s="106"/>
      <c r="I224" s="106"/>
    </row>
    <row r="225" spans="3:9" x14ac:dyDescent="0.35">
      <c r="F225">
        <v>2023</v>
      </c>
      <c r="G225" s="42">
        <v>2024</v>
      </c>
      <c r="H225" s="80" t="s">
        <v>233</v>
      </c>
    </row>
    <row r="226" spans="3:9" x14ac:dyDescent="0.35">
      <c r="C226" s="40" t="s">
        <v>312</v>
      </c>
      <c r="D226" s="40"/>
      <c r="E226" s="40"/>
      <c r="F226" s="101">
        <f>IFERROR((IF($F$46&gt;5,(GETPIVOTDATA("F17",Pivot!$F$218,"År",2023,"F17",1)),)),)</f>
        <v>0.64444444444444449</v>
      </c>
      <c r="G226" s="73">
        <f>IFERROR((IF(G$46&gt;5,(GETPIVOTDATA("F17",Pivot!$F$218,"År",2024,"F17",1)),)),)</f>
        <v>0.73626373626373631</v>
      </c>
      <c r="H226" s="82">
        <v>0.73626373626373631</v>
      </c>
    </row>
    <row r="227" spans="3:9" x14ac:dyDescent="0.35">
      <c r="C227" s="41" t="s">
        <v>313</v>
      </c>
      <c r="D227" s="40"/>
      <c r="E227" s="40"/>
      <c r="F227" s="101">
        <f>IFERROR((IF($F$46&gt;5,(GETPIVOTDATA("F17",Pivot!$F$218,"År",2023,"F17",2)),)),)</f>
        <v>0.26666666666666666</v>
      </c>
      <c r="G227" s="73">
        <f>IFERROR((IF(G$46&gt;5,(GETPIVOTDATA("F17",Pivot!$F$218,"År",2024,"F17",2)),)),)</f>
        <v>0.19780219780219779</v>
      </c>
      <c r="H227" s="82">
        <v>0.19780219780219779</v>
      </c>
    </row>
    <row r="228" spans="3:9" x14ac:dyDescent="0.35">
      <c r="C228" s="41" t="s">
        <v>314</v>
      </c>
      <c r="D228" s="40"/>
      <c r="E228" s="40"/>
      <c r="F228" s="101">
        <f>IFERROR((IF($F$46&gt;5,(GETPIVOTDATA("F17",Pivot!$F$218,"År",2023,"F17",3)),)),)</f>
        <v>8.8888888888888892E-2</v>
      </c>
      <c r="G228" s="73">
        <f>IFERROR((IF(G$46&gt;5,(GETPIVOTDATA("F17",Pivot!$F$218,"År",2024,"F17",3)),)),)</f>
        <v>6.5934065934065936E-2</v>
      </c>
      <c r="H228" s="82">
        <v>6.5934065934065936E-2</v>
      </c>
    </row>
    <row r="229" spans="3:9" x14ac:dyDescent="0.35">
      <c r="C229" s="40" t="s">
        <v>233</v>
      </c>
      <c r="D229" s="40"/>
      <c r="E229" s="40"/>
      <c r="F229" s="101">
        <f>SUM(F226:F228)</f>
        <v>1</v>
      </c>
      <c r="G229" s="73">
        <f>SUM(G226:G228)</f>
        <v>1</v>
      </c>
      <c r="H229" s="82">
        <v>1</v>
      </c>
    </row>
    <row r="230" spans="3:9" x14ac:dyDescent="0.35">
      <c r="C230" s="40"/>
      <c r="D230" s="40"/>
      <c r="E230" s="40"/>
      <c r="F230" s="40"/>
      <c r="G230" s="43"/>
      <c r="H230" s="83"/>
    </row>
    <row r="231" spans="3:9" x14ac:dyDescent="0.35">
      <c r="C231" s="40" t="s">
        <v>243</v>
      </c>
      <c r="D231" s="40"/>
      <c r="E231" s="40"/>
      <c r="F231" s="40">
        <f>IFERROR((GETPIVOTDATA("F17",Pivot!$B$218,"År",2023)),)</f>
        <v>45</v>
      </c>
      <c r="G231" s="43">
        <f>IFERROR((GETPIVOTDATA("F17",Pivot!$B$218,"År",2024)),)</f>
        <v>91</v>
      </c>
      <c r="H231" s="84">
        <v>91</v>
      </c>
    </row>
    <row r="234" spans="3:9" ht="18.5" x14ac:dyDescent="0.45">
      <c r="C234" s="45"/>
      <c r="D234" s="44"/>
      <c r="E234" s="44"/>
      <c r="F234" s="44"/>
      <c r="G234" s="44"/>
      <c r="H234" s="81"/>
      <c r="I234" s="44"/>
    </row>
    <row r="235" spans="3:9" ht="18.5" x14ac:dyDescent="0.45">
      <c r="C235" s="46" t="s">
        <v>244</v>
      </c>
      <c r="D235" s="44"/>
      <c r="E235" s="44"/>
      <c r="F235" s="44"/>
      <c r="G235" s="44"/>
      <c r="H235" s="81"/>
      <c r="I235" s="44"/>
    </row>
    <row r="238" spans="3:9" ht="15.5" x14ac:dyDescent="0.35">
      <c r="C238" s="49" t="s">
        <v>301</v>
      </c>
    </row>
    <row r="239" spans="3:9" x14ac:dyDescent="0.35">
      <c r="F239" s="89"/>
      <c r="G239" s="89" t="str">
        <f>Pivot!$C$2</f>
        <v>(Alla)</v>
      </c>
    </row>
    <row r="240" spans="3:9" x14ac:dyDescent="0.35">
      <c r="F240">
        <v>2023</v>
      </c>
      <c r="G240" s="42">
        <v>2024</v>
      </c>
      <c r="H240" s="80" t="s">
        <v>233</v>
      </c>
    </row>
    <row r="241" spans="3:8" x14ac:dyDescent="0.35">
      <c r="C241" s="40" t="s">
        <v>312</v>
      </c>
      <c r="D241" s="40"/>
      <c r="E241" s="40"/>
      <c r="F241" s="101">
        <f>IFERROR((IF($F$46&gt;5,(GETPIVOTDATA("F18",Pivot!$F$230,"År",2023,"F18",1)),)),)</f>
        <v>0.71739130434782605</v>
      </c>
      <c r="G241" s="73">
        <f>IFERROR((IF(G$46&gt;5,(GETPIVOTDATA("F18",Pivot!$F$230,"År",2024,"F18",1)),)),)</f>
        <v>0.52083333333333337</v>
      </c>
      <c r="H241" s="82">
        <v>0.52083333333333337</v>
      </c>
    </row>
    <row r="242" spans="3:8" x14ac:dyDescent="0.35">
      <c r="C242" s="41" t="s">
        <v>313</v>
      </c>
      <c r="D242" s="40"/>
      <c r="E242" s="40"/>
      <c r="F242" s="101">
        <f>IFERROR((IF($F$46&gt;5,(GETPIVOTDATA("F18",Pivot!$F$230,"År",2023,"F18",2)),)),)</f>
        <v>0.19565217391304349</v>
      </c>
      <c r="G242" s="73">
        <f>IFERROR((IF(G$46&gt;5,(GETPIVOTDATA("F18",Pivot!$F$230,"År",2024,"F18",2)),)),)</f>
        <v>0.38541666666666669</v>
      </c>
      <c r="H242" s="82">
        <v>0.38541666666666669</v>
      </c>
    </row>
    <row r="243" spans="3:8" x14ac:dyDescent="0.35">
      <c r="C243" s="41" t="s">
        <v>314</v>
      </c>
      <c r="D243" s="40"/>
      <c r="E243" s="40"/>
      <c r="F243" s="101">
        <f>IFERROR((IF($F$46&gt;5,(GETPIVOTDATA("F18",Pivot!$F$230,"År",2023,"F18",3)),)),)</f>
        <v>8.6956521739130432E-2</v>
      </c>
      <c r="G243" s="73">
        <f>IFERROR((IF(G$46&gt;5,(GETPIVOTDATA("F18",Pivot!$F$230,"År",2024,"F18",3)),)),)</f>
        <v>9.375E-2</v>
      </c>
      <c r="H243" s="82">
        <v>9.375E-2</v>
      </c>
    </row>
    <row r="244" spans="3:8" x14ac:dyDescent="0.35">
      <c r="C244" s="40" t="s">
        <v>233</v>
      </c>
      <c r="D244" s="40"/>
      <c r="E244" s="40"/>
      <c r="F244" s="101">
        <f>SUM(F241:F243)</f>
        <v>1</v>
      </c>
      <c r="G244" s="73">
        <f>SUM(G241:G243)</f>
        <v>1</v>
      </c>
      <c r="H244" s="82">
        <v>1</v>
      </c>
    </row>
    <row r="245" spans="3:8" x14ac:dyDescent="0.35">
      <c r="C245" s="40"/>
      <c r="D245" s="40"/>
      <c r="E245" s="40"/>
      <c r="F245" s="40"/>
      <c r="G245" s="43"/>
      <c r="H245" s="83"/>
    </row>
    <row r="246" spans="3:8" x14ac:dyDescent="0.35">
      <c r="C246" s="40" t="s">
        <v>243</v>
      </c>
      <c r="D246" s="40"/>
      <c r="E246" s="40"/>
      <c r="F246" s="40">
        <f>IFERROR((GETPIVOTDATA("F18",Pivot!$B$230,"År",2023)),)</f>
        <v>46</v>
      </c>
      <c r="G246" s="43">
        <f>IFERROR((GETPIVOTDATA("F18",Pivot!$B$230,"År",2024)),)</f>
        <v>96</v>
      </c>
      <c r="H246" s="84">
        <v>96</v>
      </c>
    </row>
    <row r="249" spans="3:8" ht="15.5" x14ac:dyDescent="0.35">
      <c r="C249" s="49" t="s">
        <v>302</v>
      </c>
    </row>
    <row r="250" spans="3:8" x14ac:dyDescent="0.35">
      <c r="F250" s="89"/>
      <c r="G250" s="89" t="str">
        <f>Pivot!$C$2</f>
        <v>(Alla)</v>
      </c>
    </row>
    <row r="251" spans="3:8" x14ac:dyDescent="0.35">
      <c r="F251">
        <v>2023</v>
      </c>
      <c r="G251" s="42">
        <v>2024</v>
      </c>
      <c r="H251" s="80" t="s">
        <v>233</v>
      </c>
    </row>
    <row r="252" spans="3:8" x14ac:dyDescent="0.35">
      <c r="C252" s="40" t="s">
        <v>312</v>
      </c>
      <c r="D252" s="40"/>
      <c r="E252" s="40"/>
      <c r="F252" s="101">
        <f>IFERROR((IF($F$46&gt;5,(GETPIVOTDATA("F19",Pivot!$F$242,"År",2023,"F19",1)),)),)</f>
        <v>0.78723404255319152</v>
      </c>
      <c r="G252" s="73">
        <f>IFERROR((IF(G$46&gt;5,(GETPIVOTDATA("F19",Pivot!$F$242,"År",2024,"F19",1)),)),)</f>
        <v>0.82105263157894737</v>
      </c>
      <c r="H252" s="82">
        <v>0.82105263157894737</v>
      </c>
    </row>
    <row r="253" spans="3:8" x14ac:dyDescent="0.35">
      <c r="C253" s="41" t="s">
        <v>313</v>
      </c>
      <c r="D253" s="40"/>
      <c r="E253" s="40"/>
      <c r="F253" s="101">
        <f>IFERROR((IF($F$46&gt;5,(GETPIVOTDATA("F19",Pivot!$F$242,"År",2023,"F19",2)),)),)</f>
        <v>0.1702127659574468</v>
      </c>
      <c r="G253" s="73">
        <f>IFERROR((IF(G$46&gt;5,(GETPIVOTDATA("F19",Pivot!$F$242,"År",2024,"F19",2)),)),)</f>
        <v>6.3157894736842107E-2</v>
      </c>
      <c r="H253" s="82">
        <v>6.3157894736842107E-2</v>
      </c>
    </row>
    <row r="254" spans="3:8" x14ac:dyDescent="0.35">
      <c r="C254" s="41" t="s">
        <v>314</v>
      </c>
      <c r="D254" s="40"/>
      <c r="E254" s="40"/>
      <c r="F254" s="101">
        <f>IFERROR((IF($F$46&gt;5,(GETPIVOTDATA("F19",Pivot!$F$242,"År",2023,"F19",3)),)),)</f>
        <v>4.2553191489361701E-2</v>
      </c>
      <c r="G254" s="73">
        <f>IFERROR((IF(G$46&gt;5,(GETPIVOTDATA("F19",Pivot!$F$242,"År",2024,"F19",3)),)),)</f>
        <v>0.11578947368421053</v>
      </c>
      <c r="H254" s="82">
        <v>0.11578947368421053</v>
      </c>
    </row>
    <row r="255" spans="3:8" x14ac:dyDescent="0.35">
      <c r="C255" s="40" t="s">
        <v>233</v>
      </c>
      <c r="D255" s="40"/>
      <c r="E255" s="40"/>
      <c r="F255" s="101">
        <f>SUM(F252:F254)</f>
        <v>1</v>
      </c>
      <c r="G255" s="73">
        <f>SUM(G252:G254)</f>
        <v>1</v>
      </c>
      <c r="H255" s="82">
        <v>1</v>
      </c>
    </row>
    <row r="256" spans="3:8" x14ac:dyDescent="0.35">
      <c r="C256" s="40"/>
      <c r="D256" s="40"/>
      <c r="E256" s="40"/>
      <c r="F256" s="40"/>
      <c r="G256" s="43"/>
      <c r="H256" s="83"/>
    </row>
    <row r="257" spans="3:8" x14ac:dyDescent="0.35">
      <c r="C257" s="40" t="s">
        <v>243</v>
      </c>
      <c r="D257" s="40"/>
      <c r="E257" s="40"/>
      <c r="F257" s="40">
        <f>IFERROR((GETPIVOTDATA("F19",Pivot!$B$242,"År",2023)),)</f>
        <v>47</v>
      </c>
      <c r="G257" s="43">
        <f>IFERROR((GETPIVOTDATA("F19",Pivot!$B$242,"År",2024)),)</f>
        <v>95</v>
      </c>
      <c r="H257" s="84">
        <v>95</v>
      </c>
    </row>
    <row r="258" spans="3:8" ht="12" customHeight="1" x14ac:dyDescent="0.35"/>
    <row r="260" spans="3:8" ht="15.5" x14ac:dyDescent="0.35">
      <c r="C260" s="49" t="s">
        <v>303</v>
      </c>
    </row>
    <row r="261" spans="3:8" x14ac:dyDescent="0.35">
      <c r="F261" s="89"/>
      <c r="G261" s="89" t="str">
        <f>Pivot!$C$2</f>
        <v>(Alla)</v>
      </c>
    </row>
    <row r="262" spans="3:8" x14ac:dyDescent="0.35">
      <c r="F262">
        <v>2023</v>
      </c>
      <c r="G262" s="42">
        <v>2024</v>
      </c>
      <c r="H262" s="80" t="s">
        <v>233</v>
      </c>
    </row>
    <row r="263" spans="3:8" x14ac:dyDescent="0.35">
      <c r="C263" s="40" t="s">
        <v>312</v>
      </c>
      <c r="D263" s="40"/>
      <c r="E263" s="40"/>
      <c r="F263" s="101">
        <f>IFERROR((IF($F$46&gt;5,(GETPIVOTDATA("F20",Pivot!$F$254,"År",2023,"F20",1)),)),)</f>
        <v>0.67391304347826086</v>
      </c>
      <c r="G263" s="73">
        <f>IFERROR((IF(G$46&gt;5,(GETPIVOTDATA("F20",Pivot!$F$254,"År",2024,"F20",1)),)),)</f>
        <v>0.89473684210526316</v>
      </c>
      <c r="H263" s="82">
        <v>0.89473684210526316</v>
      </c>
    </row>
    <row r="264" spans="3:8" x14ac:dyDescent="0.35">
      <c r="C264" s="41" t="s">
        <v>313</v>
      </c>
      <c r="D264" s="40"/>
      <c r="E264" s="40"/>
      <c r="F264" s="101">
        <f>IFERROR((IF($F$46&gt;5,(GETPIVOTDATA("F20",Pivot!$F$254,"År",2023,"F20",2)),)),)</f>
        <v>0.2608695652173913</v>
      </c>
      <c r="G264" s="73">
        <f>IFERROR((IF(G$46&gt;5,(GETPIVOTDATA("F20",Pivot!$F$254,"År",2024,"F20",2)),)),)</f>
        <v>3.1578947368421054E-2</v>
      </c>
      <c r="H264" s="82">
        <v>3.1578947368421054E-2</v>
      </c>
    </row>
    <row r="265" spans="3:8" x14ac:dyDescent="0.35">
      <c r="C265" s="41" t="s">
        <v>314</v>
      </c>
      <c r="D265" s="40"/>
      <c r="E265" s="40"/>
      <c r="F265" s="101">
        <f>IFERROR((IF($F$46&gt;5,(GETPIVOTDATA("F20",Pivot!$F$254,"År",2023,"F20",3)),)),)</f>
        <v>6.5217391304347824E-2</v>
      </c>
      <c r="G265" s="73">
        <f>IFERROR((IF(G$46&gt;5,(GETPIVOTDATA("F20",Pivot!$F$254,"År",2024,"F20",3)),)),)</f>
        <v>7.3684210526315783E-2</v>
      </c>
      <c r="H265" s="82">
        <v>7.3684210526315783E-2</v>
      </c>
    </row>
    <row r="266" spans="3:8" x14ac:dyDescent="0.35">
      <c r="C266" s="40" t="s">
        <v>233</v>
      </c>
      <c r="D266" s="40"/>
      <c r="E266" s="40"/>
      <c r="F266" s="101">
        <f>SUM(F263:F265)</f>
        <v>0.99999999999999989</v>
      </c>
      <c r="G266" s="73">
        <f>SUM(G263:G265)</f>
        <v>1</v>
      </c>
      <c r="H266" s="82">
        <v>1</v>
      </c>
    </row>
    <row r="267" spans="3:8" x14ac:dyDescent="0.35">
      <c r="C267" s="40"/>
      <c r="D267" s="40"/>
      <c r="E267" s="40"/>
      <c r="F267" s="40"/>
      <c r="G267" s="43"/>
      <c r="H267" s="83"/>
    </row>
    <row r="268" spans="3:8" x14ac:dyDescent="0.35">
      <c r="C268" s="40" t="s">
        <v>243</v>
      </c>
      <c r="D268" s="40"/>
      <c r="E268" s="40"/>
      <c r="F268" s="40">
        <f>IFERROR((GETPIVOTDATA("F20",Pivot!$B$254,"År",2023)),)</f>
        <v>46</v>
      </c>
      <c r="G268" s="43">
        <f>IFERROR((GETPIVOTDATA("F20",Pivot!$B$254,"År",2024)),)</f>
        <v>95</v>
      </c>
      <c r="H268" s="84">
        <v>95</v>
      </c>
    </row>
    <row r="271" spans="3:8" ht="15.5" x14ac:dyDescent="0.35">
      <c r="C271" s="49" t="s">
        <v>304</v>
      </c>
    </row>
    <row r="272" spans="3:8" x14ac:dyDescent="0.35">
      <c r="F272" s="89"/>
      <c r="G272" s="89" t="str">
        <f>Pivot!$C$2</f>
        <v>(Alla)</v>
      </c>
    </row>
    <row r="273" spans="3:9" x14ac:dyDescent="0.35">
      <c r="F273">
        <v>2023</v>
      </c>
      <c r="G273" s="42">
        <v>2024</v>
      </c>
      <c r="H273" s="80" t="s">
        <v>233</v>
      </c>
    </row>
    <row r="274" spans="3:9" x14ac:dyDescent="0.35">
      <c r="C274" s="40" t="s">
        <v>312</v>
      </c>
      <c r="D274" s="40"/>
      <c r="E274" s="40"/>
      <c r="F274" s="101">
        <f>IFERROR((IF($F$46&gt;5,(GETPIVOTDATA("F21",Pivot!$F$266,"År",2023,"F21",1)),)),)</f>
        <v>0.85106382978723405</v>
      </c>
      <c r="G274" s="73">
        <f>IFERROR((IF(G$46&gt;5,(GETPIVOTDATA("F21",Pivot!$F$266,"År",2024,"F21",1)),)),)</f>
        <v>0.84042553191489366</v>
      </c>
      <c r="H274" s="82">
        <v>0.84042553191489366</v>
      </c>
    </row>
    <row r="275" spans="3:9" x14ac:dyDescent="0.35">
      <c r="C275" s="41" t="s">
        <v>313</v>
      </c>
      <c r="D275" s="40"/>
      <c r="E275" s="40"/>
      <c r="F275" s="101">
        <f>IFERROR((IF($F$46&gt;5,(GETPIVOTDATA("F21",Pivot!$F$266,"År",2023,"F21",2)),)),)</f>
        <v>8.5106382978723402E-2</v>
      </c>
      <c r="G275" s="73">
        <f>IFERROR((IF(G$46&gt;5,(GETPIVOTDATA("F21",Pivot!$F$266,"År",2024,"F21",2)),)),)</f>
        <v>0.13829787234042554</v>
      </c>
      <c r="H275" s="82">
        <v>0.13829787234042554</v>
      </c>
    </row>
    <row r="276" spans="3:9" x14ac:dyDescent="0.35">
      <c r="C276" s="41" t="s">
        <v>314</v>
      </c>
      <c r="D276" s="40"/>
      <c r="E276" s="40"/>
      <c r="F276" s="101">
        <f>IFERROR((IF($F$46&gt;5,(GETPIVOTDATA("F21",Pivot!$F$266,"År",2023,"F21",3)),)),)</f>
        <v>6.3829787234042548E-2</v>
      </c>
      <c r="G276" s="73">
        <f>IFERROR((IF(G$46&gt;5,(GETPIVOTDATA("F21",Pivot!$F$266,"År",2024,"F21",3)),)),)</f>
        <v>2.1276595744680851E-2</v>
      </c>
      <c r="H276" s="82">
        <v>2.1276595744680851E-2</v>
      </c>
    </row>
    <row r="277" spans="3:9" x14ac:dyDescent="0.35">
      <c r="C277" s="40" t="s">
        <v>233</v>
      </c>
      <c r="D277" s="40"/>
      <c r="E277" s="40"/>
      <c r="F277" s="101">
        <f>SUM(F274:F276)</f>
        <v>1</v>
      </c>
      <c r="G277" s="73">
        <f>SUM(G274:G276)</f>
        <v>1</v>
      </c>
      <c r="H277" s="82">
        <v>1</v>
      </c>
    </row>
    <row r="278" spans="3:9" x14ac:dyDescent="0.35">
      <c r="C278" s="40"/>
      <c r="D278" s="40"/>
      <c r="E278" s="40"/>
      <c r="F278" s="40"/>
      <c r="G278" s="43"/>
      <c r="H278" s="83"/>
    </row>
    <row r="279" spans="3:9" x14ac:dyDescent="0.35">
      <c r="C279" s="40" t="s">
        <v>243</v>
      </c>
      <c r="D279" s="40"/>
      <c r="E279" s="40"/>
      <c r="F279" s="40">
        <f>IFERROR((GETPIVOTDATA("F21",Pivot!$B$266,"År",2023)),)</f>
        <v>47</v>
      </c>
      <c r="G279" s="43">
        <f>IFERROR((GETPIVOTDATA("F21",Pivot!$B$266,"År",2024)),)</f>
        <v>94</v>
      </c>
      <c r="H279" s="84">
        <v>94</v>
      </c>
    </row>
    <row r="282" spans="3:9" ht="18.5" x14ac:dyDescent="0.45">
      <c r="C282" s="45"/>
      <c r="D282" s="44"/>
      <c r="E282" s="44"/>
      <c r="F282" s="44"/>
      <c r="G282" s="44"/>
      <c r="H282" s="81"/>
      <c r="I282" s="44"/>
    </row>
    <row r="283" spans="3:9" ht="18.5" x14ac:dyDescent="0.45">
      <c r="C283" s="46" t="s">
        <v>311</v>
      </c>
      <c r="D283" s="44"/>
      <c r="E283" s="44"/>
      <c r="F283" s="44"/>
      <c r="G283" s="44"/>
      <c r="H283" s="81"/>
      <c r="I283" s="44"/>
    </row>
    <row r="286" spans="3:9" ht="15.5" x14ac:dyDescent="0.35">
      <c r="C286" s="49" t="s">
        <v>317</v>
      </c>
    </row>
    <row r="287" spans="3:9" x14ac:dyDescent="0.35">
      <c r="F287" s="89"/>
      <c r="G287" s="89" t="str">
        <f>Pivot!$C$2</f>
        <v>(Alla)</v>
      </c>
    </row>
    <row r="288" spans="3:9" x14ac:dyDescent="0.35">
      <c r="F288">
        <v>2023</v>
      </c>
      <c r="G288" s="42">
        <v>2024</v>
      </c>
      <c r="H288" s="80" t="s">
        <v>233</v>
      </c>
    </row>
    <row r="289" spans="3:15" ht="15.5" x14ac:dyDescent="0.35">
      <c r="C289" s="40" t="s">
        <v>358</v>
      </c>
      <c r="D289" s="40"/>
      <c r="E289" s="40"/>
      <c r="F289" s="101">
        <f>IFERROR((IF($F$46&gt;5,(GETPIVOTDATA("F22",Pivot!$F$278,"År",2023,"F22",1)),)),)</f>
        <v>0.59090909090909094</v>
      </c>
      <c r="G289" s="73">
        <f>IFERROR((IF(G$46&gt;5,(GETPIVOTDATA("F22",Pivot!$F$278,"År",2024,"F22",1)),)),)</f>
        <v>0.69473684210526321</v>
      </c>
      <c r="H289" s="82">
        <v>0.69473684210526321</v>
      </c>
      <c r="O289" s="49"/>
    </row>
    <row r="290" spans="3:15" x14ac:dyDescent="0.35">
      <c r="C290" s="41" t="s">
        <v>313</v>
      </c>
      <c r="D290" s="40"/>
      <c r="E290" s="40"/>
      <c r="F290" s="101">
        <f>IFERROR((IF($F$46&gt;5,(GETPIVOTDATA("F22",Pivot!$F$278,"År",2023,"F22",2)),)),)</f>
        <v>0.31818181818181818</v>
      </c>
      <c r="G290" s="73">
        <f>IFERROR((IF(G$46&gt;5,(GETPIVOTDATA("F22",Pivot!$F$278,"År",2024,"F22",2)),)),)</f>
        <v>0.26315789473684209</v>
      </c>
      <c r="H290" s="82">
        <v>0.26315789473684209</v>
      </c>
    </row>
    <row r="291" spans="3:15" x14ac:dyDescent="0.35">
      <c r="C291" s="41" t="s">
        <v>359</v>
      </c>
      <c r="D291" s="40"/>
      <c r="E291" s="40"/>
      <c r="F291" s="101">
        <f>IFERROR((IF($F$46&gt;5,(GETPIVOTDATA("F22",Pivot!$F$278,"År",2023,"F22",3)),)),)</f>
        <v>9.0909090909090912E-2</v>
      </c>
      <c r="G291" s="73">
        <f>IFERROR((IF(G$46&gt;5,(GETPIVOTDATA("F22",Pivot!$F$278,"År",2024,"F22",3)),)),)</f>
        <v>4.2105263157894736E-2</v>
      </c>
      <c r="H291" s="82">
        <v>4.2105263157894736E-2</v>
      </c>
    </row>
    <row r="292" spans="3:15" x14ac:dyDescent="0.35">
      <c r="C292" s="40" t="s">
        <v>233</v>
      </c>
      <c r="D292" s="40"/>
      <c r="E292" s="40"/>
      <c r="F292" s="101">
        <f>SUM(F289:F291)</f>
        <v>1</v>
      </c>
      <c r="G292" s="73">
        <f>SUM(G289:G291)</f>
        <v>1</v>
      </c>
      <c r="H292" s="82">
        <v>1</v>
      </c>
    </row>
    <row r="293" spans="3:15" ht="13.5" customHeight="1" x14ac:dyDescent="0.35">
      <c r="C293" s="40"/>
      <c r="D293" s="40"/>
      <c r="E293" s="40"/>
      <c r="F293" s="40"/>
      <c r="G293" s="43"/>
      <c r="H293" s="83"/>
    </row>
    <row r="294" spans="3:15" x14ac:dyDescent="0.35">
      <c r="C294" s="40" t="s">
        <v>243</v>
      </c>
      <c r="D294" s="40"/>
      <c r="E294" s="40"/>
      <c r="F294" s="40">
        <f>IFERROR((GETPIVOTDATA("F22",Pivot!$B$278,"År",2023)),)</f>
        <v>44</v>
      </c>
      <c r="G294" s="43">
        <f>IFERROR((GETPIVOTDATA("F22",Pivot!$B$278,"År",2024)),)</f>
        <v>95</v>
      </c>
      <c r="H294" s="84">
        <v>95</v>
      </c>
    </row>
    <row r="297" spans="3:15" ht="15.5" x14ac:dyDescent="0.35">
      <c r="C297" s="49" t="s">
        <v>356</v>
      </c>
    </row>
    <row r="298" spans="3:15" x14ac:dyDescent="0.35">
      <c r="F298" s="89"/>
      <c r="G298" s="89" t="str">
        <f>Pivot!$C$2</f>
        <v>(Alla)</v>
      </c>
    </row>
    <row r="299" spans="3:15" ht="13.5" customHeight="1" x14ac:dyDescent="0.35">
      <c r="F299">
        <v>2023</v>
      </c>
      <c r="G299" s="42">
        <v>2024</v>
      </c>
      <c r="H299" s="80" t="s">
        <v>233</v>
      </c>
    </row>
    <row r="300" spans="3:15" x14ac:dyDescent="0.35">
      <c r="C300" s="40" t="s">
        <v>358</v>
      </c>
      <c r="D300" s="40"/>
      <c r="E300" s="40"/>
      <c r="F300" s="101">
        <f>IFERROR((IF($F$46&gt;5,(GETPIVOTDATA("F24",Pivot!$F$302,"År",2023,"F24",1)),)),)</f>
        <v>0.63636363636363635</v>
      </c>
      <c r="G300" s="73">
        <f>IFERROR((IF(G$46&gt;5,(GETPIVOTDATA("F24",Pivot!$F$302,"År",2024,"F24",1)),)),)</f>
        <v>0.84210526315789469</v>
      </c>
      <c r="H300" s="82">
        <v>0.84210526315789469</v>
      </c>
    </row>
    <row r="301" spans="3:15" x14ac:dyDescent="0.35">
      <c r="C301" s="41" t="s">
        <v>313</v>
      </c>
      <c r="D301" s="40"/>
      <c r="E301" s="40"/>
      <c r="F301" s="101">
        <f>IFERROR((IF($F$46&gt;5,(GETPIVOTDATA("F24",Pivot!$F$302,"År",2023,"F24",2)),)),)</f>
        <v>0.15909090909090909</v>
      </c>
      <c r="G301" s="73">
        <f>IFERROR((IF(G$46&gt;5,(GETPIVOTDATA("F24",Pivot!$F$302,"År",2024,"F24",2)),)),)</f>
        <v>9.4736842105263161E-2</v>
      </c>
      <c r="H301" s="82">
        <v>9.4736842105263161E-2</v>
      </c>
    </row>
    <row r="302" spans="3:15" x14ac:dyDescent="0.35">
      <c r="C302" s="41" t="s">
        <v>359</v>
      </c>
      <c r="D302" s="40"/>
      <c r="E302" s="40"/>
      <c r="F302" s="101">
        <f>IFERROR((IF($F$46&gt;5,(GETPIVOTDATA("F24",Pivot!$F$302,"År",2023,"F24",3)),)),)</f>
        <v>0.20454545454545456</v>
      </c>
      <c r="G302" s="73">
        <f>IFERROR((IF(G$46&gt;5,(GETPIVOTDATA("F24",Pivot!$F$302,"År",2024,"F24",3)),)),)</f>
        <v>6.3157894736842107E-2</v>
      </c>
      <c r="H302" s="82">
        <v>6.3157894736842107E-2</v>
      </c>
    </row>
    <row r="303" spans="3:15" x14ac:dyDescent="0.35">
      <c r="C303" s="40" t="s">
        <v>233</v>
      </c>
      <c r="D303" s="40"/>
      <c r="E303" s="40"/>
      <c r="F303" s="101">
        <f>SUM(F300:F302)</f>
        <v>1</v>
      </c>
      <c r="G303" s="73">
        <f>SUM(G300:G302)</f>
        <v>0.99999999999999989</v>
      </c>
      <c r="H303" s="82">
        <v>0.99999999999999989</v>
      </c>
    </row>
    <row r="304" spans="3:15" x14ac:dyDescent="0.35">
      <c r="C304" s="40"/>
      <c r="D304" s="40"/>
      <c r="E304" s="40"/>
      <c r="F304" s="40"/>
      <c r="G304" s="43"/>
      <c r="H304" s="83"/>
    </row>
    <row r="305" spans="3:8" x14ac:dyDescent="0.35">
      <c r="C305" s="40" t="s">
        <v>243</v>
      </c>
      <c r="D305" s="40"/>
      <c r="E305" s="40"/>
      <c r="F305" s="40">
        <f>IFERROR((GETPIVOTDATA("F24",Pivot!$B$302,"År",2023)),)</f>
        <v>44</v>
      </c>
      <c r="G305" s="43">
        <f>IFERROR((GETPIVOTDATA("F24",Pivot!$B$302,"År",2024)),)</f>
        <v>95</v>
      </c>
      <c r="H305" s="84">
        <v>95</v>
      </c>
    </row>
    <row r="308" spans="3:8" ht="15.5" x14ac:dyDescent="0.35">
      <c r="C308" s="49" t="s">
        <v>357</v>
      </c>
    </row>
    <row r="309" spans="3:8" x14ac:dyDescent="0.35">
      <c r="F309" s="89"/>
      <c r="G309" s="89" t="str">
        <f>Pivot!$C$2</f>
        <v>(Alla)</v>
      </c>
    </row>
    <row r="310" spans="3:8" x14ac:dyDescent="0.35">
      <c r="F310">
        <v>2023</v>
      </c>
      <c r="G310" s="42">
        <v>2024</v>
      </c>
      <c r="H310" s="80" t="s">
        <v>233</v>
      </c>
    </row>
    <row r="311" spans="3:8" x14ac:dyDescent="0.35">
      <c r="C311" s="40" t="s">
        <v>358</v>
      </c>
      <c r="D311" s="40"/>
      <c r="E311" s="40"/>
      <c r="F311" s="101">
        <f>IFERROR((IF($F$46&gt;5,(GETPIVOTDATA("F25",Pivot!$F$314,"År",2023,"F25",1)),)),)</f>
        <v>0.81818181818181823</v>
      </c>
      <c r="G311" s="73">
        <f>IFERROR((IF(G$46&gt;5,(GETPIVOTDATA("F25",Pivot!$F$314,"År",2024,"F25",1)),)),)</f>
        <v>0.81052631578947365</v>
      </c>
      <c r="H311" s="82">
        <v>0.81052631578947365</v>
      </c>
    </row>
    <row r="312" spans="3:8" x14ac:dyDescent="0.35">
      <c r="C312" s="41" t="s">
        <v>313</v>
      </c>
      <c r="D312" s="40"/>
      <c r="E312" s="40"/>
      <c r="F312" s="101">
        <f>IFERROR((IF($F$46&gt;5,(GETPIVOTDATA("F25",Pivot!$F$314,"År",2023,"F25",2)),)),)</f>
        <v>9.0909090909090912E-2</v>
      </c>
      <c r="G312" s="73">
        <f>IFERROR((IF(G$46&gt;5,(GETPIVOTDATA("F25",Pivot!$F$314,"År",2024,"F25",2)),)),)</f>
        <v>8.4210526315789472E-2</v>
      </c>
      <c r="H312" s="82">
        <v>8.4210526315789472E-2</v>
      </c>
    </row>
    <row r="313" spans="3:8" x14ac:dyDescent="0.35">
      <c r="C313" s="41" t="s">
        <v>359</v>
      </c>
      <c r="D313" s="40"/>
      <c r="E313" s="40"/>
      <c r="F313" s="101">
        <f>IFERROR((IF($F$46&gt;5,(GETPIVOTDATA("F25",Pivot!$F$314,"År",2023,"F25",3)),)),)</f>
        <v>9.0909090909090912E-2</v>
      </c>
      <c r="G313" s="73">
        <f>IFERROR((IF(G$46&gt;5,(GETPIVOTDATA("F25",Pivot!$F$314,"År",2024,"F25",3)),)),)</f>
        <v>0.10526315789473684</v>
      </c>
      <c r="H313" s="82">
        <v>0.10526315789473684</v>
      </c>
    </row>
    <row r="314" spans="3:8" x14ac:dyDescent="0.35">
      <c r="C314" s="40" t="s">
        <v>233</v>
      </c>
      <c r="D314" s="40"/>
      <c r="E314" s="40"/>
      <c r="F314" s="101">
        <f>SUM(F311:F313)</f>
        <v>1</v>
      </c>
      <c r="G314" s="73">
        <f>SUM(G311:G313)</f>
        <v>1</v>
      </c>
      <c r="H314" s="82">
        <v>1</v>
      </c>
    </row>
    <row r="315" spans="3:8" x14ac:dyDescent="0.35">
      <c r="C315" s="40"/>
      <c r="D315" s="40"/>
      <c r="E315" s="40"/>
      <c r="F315" s="40"/>
      <c r="G315" s="43"/>
      <c r="H315" s="83"/>
    </row>
    <row r="316" spans="3:8" x14ac:dyDescent="0.35">
      <c r="C316" s="40" t="s">
        <v>243</v>
      </c>
      <c r="D316" s="40"/>
      <c r="E316" s="40"/>
      <c r="F316" s="40">
        <f>IFERROR((GETPIVOTDATA("F25",Pivot!$B$314,"År",2023)),)</f>
        <v>44</v>
      </c>
      <c r="G316" s="43">
        <f>IFERROR((GETPIVOTDATA("F25",Pivot!$B$314,"År",2024)),)</f>
        <v>95</v>
      </c>
      <c r="H316" s="84">
        <v>95</v>
      </c>
    </row>
    <row r="320" spans="3:8" ht="15.5" x14ac:dyDescent="0.35">
      <c r="C320" s="49" t="s">
        <v>309</v>
      </c>
    </row>
    <row r="321" spans="3:8" x14ac:dyDescent="0.35">
      <c r="F321" s="89"/>
      <c r="G321" s="89" t="str">
        <f>Pivot!$C$2</f>
        <v>(Alla)</v>
      </c>
    </row>
    <row r="322" spans="3:8" x14ac:dyDescent="0.35">
      <c r="F322">
        <v>2023</v>
      </c>
      <c r="G322" s="42">
        <v>2024</v>
      </c>
      <c r="H322" s="80" t="s">
        <v>233</v>
      </c>
    </row>
    <row r="323" spans="3:8" x14ac:dyDescent="0.35">
      <c r="C323" s="40" t="s">
        <v>312</v>
      </c>
      <c r="D323" s="40"/>
      <c r="E323" s="40"/>
      <c r="F323" s="101">
        <f>IFERROR((IF($F$46&gt;5,(GETPIVOTDATA("F27",Pivot!$F$338,"År",2023,"F27",1)),)),)</f>
        <v>0.80434782608695654</v>
      </c>
      <c r="G323" s="73">
        <f>IFERROR((IF(G$46&gt;5,(GETPIVOTDATA("F27",Pivot!$F$338,"År",2024,"F27",1)),)),)</f>
        <v>0.84375</v>
      </c>
      <c r="H323" s="82">
        <v>0.84375</v>
      </c>
    </row>
    <row r="324" spans="3:8" x14ac:dyDescent="0.35">
      <c r="C324" s="41" t="s">
        <v>313</v>
      </c>
      <c r="D324" s="40"/>
      <c r="E324" s="40"/>
      <c r="F324" s="101">
        <f>IFERROR((IF($F$46&gt;5,(GETPIVOTDATA("F27",Pivot!$F$338,"År",2023,"F27",2)),)),)</f>
        <v>0.10869565217391304</v>
      </c>
      <c r="G324" s="73">
        <f>IFERROR((IF(G$46&gt;5,(GETPIVOTDATA("F27",Pivot!$F$338,"År",2024,"F27",2)),)),)</f>
        <v>0.11458333333333333</v>
      </c>
      <c r="H324" s="82">
        <v>0.11458333333333333</v>
      </c>
    </row>
    <row r="325" spans="3:8" x14ac:dyDescent="0.35">
      <c r="C325" s="41" t="s">
        <v>314</v>
      </c>
      <c r="D325" s="40"/>
      <c r="E325" s="40"/>
      <c r="F325" s="101">
        <f>IFERROR((IF($F$46&gt;5,(GETPIVOTDATA("F27",Pivot!$F$338,"År",2023,"F27",3)),)),)</f>
        <v>8.6956521739130432E-2</v>
      </c>
      <c r="G325" s="73">
        <f>IFERROR((IF(G$46&gt;5,(GETPIVOTDATA("F27",Pivot!$F$338,"År",2024,"F27",3)),)),)</f>
        <v>4.1666666666666664E-2</v>
      </c>
      <c r="H325" s="82">
        <v>4.1666666666666664E-2</v>
      </c>
    </row>
    <row r="326" spans="3:8" x14ac:dyDescent="0.35">
      <c r="C326" s="40" t="s">
        <v>233</v>
      </c>
      <c r="D326" s="40"/>
      <c r="E326" s="40"/>
      <c r="F326" s="101">
        <f>SUM(F323:F325)</f>
        <v>1</v>
      </c>
      <c r="G326" s="73">
        <f>SUM(G323:G325)</f>
        <v>1</v>
      </c>
      <c r="H326" s="82">
        <v>1</v>
      </c>
    </row>
    <row r="327" spans="3:8" x14ac:dyDescent="0.35">
      <c r="C327" s="40"/>
      <c r="D327" s="40"/>
      <c r="E327" s="40"/>
      <c r="F327" s="40"/>
      <c r="G327" s="43"/>
      <c r="H327" s="83"/>
    </row>
    <row r="328" spans="3:8" x14ac:dyDescent="0.35">
      <c r="C328" s="40" t="s">
        <v>243</v>
      </c>
      <c r="D328" s="40"/>
      <c r="E328" s="40"/>
      <c r="F328" s="40">
        <f>IFERROR((GETPIVOTDATA("F27",Pivot!$B$338,"År",2023)),)</f>
        <v>46</v>
      </c>
      <c r="G328" s="43">
        <f>IFERROR((GETPIVOTDATA("F27",Pivot!$B$338,"År",2024)),)</f>
        <v>96</v>
      </c>
      <c r="H328" s="84">
        <v>96</v>
      </c>
    </row>
    <row r="382" ht="13.5" customHeight="1" x14ac:dyDescent="0.35"/>
    <row r="383" ht="13.5" customHeight="1" x14ac:dyDescent="0.35"/>
    <row r="384" ht="13.5" customHeight="1" x14ac:dyDescent="0.35"/>
    <row r="385" ht="13.5" customHeight="1" x14ac:dyDescent="0.35"/>
    <row r="386" ht="13.5" customHeight="1" x14ac:dyDescent="0.35"/>
    <row r="387" ht="13.5" customHeight="1" x14ac:dyDescent="0.35"/>
    <row r="388" ht="13.5" customHeight="1" x14ac:dyDescent="0.35"/>
  </sheetData>
  <sheetProtection algorithmName="SHA-512" hashValue="3LPoXDAVovcj/b54Sg3wJh0ALdJf6/mFjrQaVaeSuMdSDJQM1qqE1RDoHEtx+srjgTtOa26Q31BtKSDm8U2NgQ==" saltValue="t+ki3OPYoUIP5FtDUMh/lA==" spinCount="100000" sheet="1" scenarios="1" sort="0" autoFilter="0" pivotTables="0"/>
  <mergeCells count="6">
    <mergeCell ref="C221:I223"/>
    <mergeCell ref="C23:L23"/>
    <mergeCell ref="C24:K24"/>
    <mergeCell ref="C13:L16"/>
    <mergeCell ref="C17:L17"/>
    <mergeCell ref="C20:L20"/>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27A7-8DC3-4373-958D-1C56F5A722D6}">
  <dimension ref="A1:N230"/>
  <sheetViews>
    <sheetView showGridLines="0" workbookViewId="0">
      <selection activeCell="S31" sqref="S31"/>
    </sheetView>
  </sheetViews>
  <sheetFormatPr defaultRowHeight="14.5" x14ac:dyDescent="0.35"/>
  <cols>
    <col min="1" max="1" width="4.453125" customWidth="1"/>
    <col min="2" max="2" width="7.1796875" customWidth="1"/>
    <col min="3" max="3" width="5.81640625" customWidth="1"/>
    <col min="4" max="4" width="6.26953125" customWidth="1"/>
    <col min="5" max="5" width="6.81640625" customWidth="1"/>
    <col min="6" max="6" width="7.453125" customWidth="1"/>
    <col min="7" max="7" width="5.81640625" customWidth="1"/>
    <col min="12" max="12" width="8.7265625" style="80"/>
  </cols>
  <sheetData>
    <row r="1" spans="1:14" x14ac:dyDescent="0.35">
      <c r="A1" s="13"/>
      <c r="B1" s="13"/>
      <c r="C1" s="13"/>
      <c r="D1" s="13"/>
      <c r="E1" s="13"/>
      <c r="F1" s="15"/>
    </row>
    <row r="2" spans="1:14" x14ac:dyDescent="0.35">
      <c r="A2" s="13"/>
      <c r="B2" s="13"/>
      <c r="C2" s="13"/>
      <c r="D2" s="13"/>
      <c r="E2" s="13"/>
      <c r="F2" s="15"/>
    </row>
    <row r="3" spans="1:14" ht="16.5" x14ac:dyDescent="0.35">
      <c r="A3" s="13"/>
      <c r="B3" s="13"/>
      <c r="C3" s="13"/>
      <c r="D3" s="13"/>
      <c r="E3" s="17" t="s">
        <v>225</v>
      </c>
      <c r="F3" s="15"/>
    </row>
    <row r="4" spans="1:14" ht="16.5" x14ac:dyDescent="0.35">
      <c r="A4" s="13"/>
      <c r="B4" s="13"/>
      <c r="C4" s="13"/>
      <c r="D4" s="13"/>
      <c r="E4" s="17" t="s">
        <v>390</v>
      </c>
      <c r="F4" s="15"/>
    </row>
    <row r="5" spans="1:14" x14ac:dyDescent="0.35">
      <c r="A5" s="13"/>
      <c r="B5" s="13"/>
      <c r="C5" s="13"/>
      <c r="D5" s="13"/>
      <c r="E5" s="13"/>
      <c r="F5" s="15"/>
    </row>
    <row r="6" spans="1:14" ht="16.5" x14ac:dyDescent="0.35">
      <c r="A6" s="13"/>
      <c r="B6" s="13"/>
      <c r="C6" s="13"/>
      <c r="D6" s="13"/>
      <c r="E6" s="17" t="s">
        <v>387</v>
      </c>
      <c r="F6" s="15"/>
    </row>
    <row r="7" spans="1:14" x14ac:dyDescent="0.35">
      <c r="A7" s="13"/>
      <c r="B7" s="13"/>
      <c r="C7" s="13"/>
      <c r="D7" s="13"/>
      <c r="E7" s="18" t="s">
        <v>227</v>
      </c>
      <c r="F7" s="15"/>
      <c r="G7" t="str">
        <f>Pivot!C2</f>
        <v>(Alla)</v>
      </c>
    </row>
    <row r="8" spans="1:14" x14ac:dyDescent="0.35">
      <c r="A8" s="13"/>
      <c r="B8" s="13"/>
      <c r="C8" s="13"/>
      <c r="D8" s="13"/>
      <c r="E8" s="18" t="s">
        <v>228</v>
      </c>
      <c r="F8" s="15"/>
      <c r="G8" s="19">
        <f>GETPIVOTDATA("Resultatenhet",Pivot!$B$4)</f>
        <v>97</v>
      </c>
    </row>
    <row r="9" spans="1:14" x14ac:dyDescent="0.35">
      <c r="A9" s="13"/>
      <c r="B9" s="13"/>
      <c r="C9" s="13"/>
      <c r="D9" s="13"/>
      <c r="E9" s="18" t="s">
        <v>229</v>
      </c>
      <c r="F9" s="13"/>
      <c r="G9" t="str">
        <f>Pivot!G15</f>
        <v>(Alla)</v>
      </c>
    </row>
    <row r="10" spans="1:14" x14ac:dyDescent="0.35">
      <c r="A10" s="13"/>
      <c r="B10" s="13"/>
      <c r="C10" s="13"/>
      <c r="D10" s="13"/>
      <c r="E10" s="24" t="s">
        <v>239</v>
      </c>
      <c r="F10" s="15"/>
    </row>
    <row r="12" spans="1:14" ht="18.5" x14ac:dyDescent="0.45">
      <c r="B12" s="46" t="s">
        <v>265</v>
      </c>
      <c r="C12" s="46"/>
      <c r="D12" s="46"/>
      <c r="E12" s="46"/>
      <c r="F12" s="46"/>
      <c r="G12" s="46"/>
      <c r="H12" s="46"/>
      <c r="I12" s="46"/>
      <c r="J12" s="46"/>
      <c r="K12" s="46"/>
      <c r="L12" s="46"/>
    </row>
    <row r="13" spans="1:14" ht="18.5" x14ac:dyDescent="0.45">
      <c r="B13" s="51" t="s">
        <v>370</v>
      </c>
      <c r="C13" s="46"/>
      <c r="D13" s="46"/>
      <c r="E13" s="46"/>
      <c r="F13" s="46"/>
      <c r="G13" s="46"/>
      <c r="H13" s="46"/>
      <c r="I13" s="46"/>
      <c r="J13" s="46"/>
      <c r="K13" s="46"/>
      <c r="L13" s="46"/>
    </row>
    <row r="14" spans="1:14" ht="20.149999999999999" customHeight="1" x14ac:dyDescent="0.35">
      <c r="K14" s="60" t="str">
        <f>Pivot!C2</f>
        <v>(Alla)</v>
      </c>
      <c r="L14" s="85" t="s">
        <v>233</v>
      </c>
    </row>
    <row r="15" spans="1:14" ht="17.25" customHeight="1" x14ac:dyDescent="0.35">
      <c r="B15" s="50" t="s">
        <v>285</v>
      </c>
      <c r="K15" s="6">
        <f>Tabeller!G41</f>
        <v>0.73684210526315785</v>
      </c>
      <c r="L15" s="86">
        <v>0.73684210526315785</v>
      </c>
    </row>
    <row r="16" spans="1:14" ht="17.25" customHeight="1" x14ac:dyDescent="0.4">
      <c r="B16" s="50" t="s">
        <v>286</v>
      </c>
      <c r="K16" s="6">
        <f>Tabeller!G52</f>
        <v>0.7978723404255319</v>
      </c>
      <c r="L16" s="86">
        <v>0.7978723404255319</v>
      </c>
      <c r="N16" s="11"/>
    </row>
    <row r="17" spans="2:14" ht="17.25" customHeight="1" x14ac:dyDescent="0.4">
      <c r="B17" s="50" t="s">
        <v>310</v>
      </c>
      <c r="K17" s="6">
        <f>Tabeller!G159</f>
        <v>0.87368421052631584</v>
      </c>
      <c r="L17" s="86">
        <v>0.87368421052631584</v>
      </c>
      <c r="N17" s="12"/>
    </row>
    <row r="18" spans="2:14" ht="17.25" customHeight="1" x14ac:dyDescent="0.4">
      <c r="B18" s="50" t="s">
        <v>287</v>
      </c>
      <c r="K18" s="6">
        <f>Tabeller!G63</f>
        <v>0.76344086021505375</v>
      </c>
      <c r="L18" s="86">
        <v>0.76344086021505375</v>
      </c>
      <c r="N18" s="12"/>
    </row>
    <row r="19" spans="2:14" ht="17.25" customHeight="1" x14ac:dyDescent="0.4">
      <c r="B19" s="50" t="s">
        <v>289</v>
      </c>
      <c r="K19" s="6">
        <f>Tabeller!G85</f>
        <v>0.74468085106382975</v>
      </c>
      <c r="L19" s="86">
        <v>0.74468085106382975</v>
      </c>
      <c r="N19" s="12"/>
    </row>
    <row r="20" spans="2:14" ht="17.25" customHeight="1" x14ac:dyDescent="0.4">
      <c r="B20" s="50" t="s">
        <v>392</v>
      </c>
      <c r="K20" s="6">
        <f>Tabeller!G289</f>
        <v>0.69473684210526321</v>
      </c>
      <c r="L20" s="86">
        <v>0.69</v>
      </c>
      <c r="N20" s="12"/>
    </row>
    <row r="21" spans="2:14" ht="17.25" customHeight="1" x14ac:dyDescent="0.4">
      <c r="B21" s="50" t="s">
        <v>306</v>
      </c>
      <c r="K21" s="6">
        <f>Tabeller!G74</f>
        <v>0.61052631578947369</v>
      </c>
      <c r="L21" s="86">
        <v>0.61052631578947369</v>
      </c>
      <c r="N21" s="12"/>
    </row>
    <row r="22" spans="2:14" ht="17.25" customHeight="1" x14ac:dyDescent="0.4">
      <c r="B22" s="50"/>
      <c r="K22" s="6"/>
      <c r="L22" s="86"/>
      <c r="N22" s="12"/>
    </row>
    <row r="23" spans="2:14" ht="17.25" customHeight="1" x14ac:dyDescent="0.4">
      <c r="B23" s="50"/>
      <c r="K23" s="6"/>
      <c r="L23" s="86"/>
      <c r="N23" s="11"/>
    </row>
    <row r="24" spans="2:14" ht="17.25" customHeight="1" x14ac:dyDescent="0.4">
      <c r="B24" s="50"/>
      <c r="K24" s="6"/>
      <c r="L24" s="86"/>
      <c r="N24" s="12"/>
    </row>
    <row r="25" spans="2:14" ht="17.25" customHeight="1" x14ac:dyDescent="0.4">
      <c r="B25" s="50"/>
      <c r="K25" s="6"/>
      <c r="L25" s="86"/>
      <c r="N25" s="12"/>
    </row>
    <row r="26" spans="2:14" ht="17.25" customHeight="1" x14ac:dyDescent="0.4">
      <c r="B26" s="52"/>
      <c r="K26" s="6"/>
      <c r="L26" s="86"/>
      <c r="N26" s="12"/>
    </row>
    <row r="27" spans="2:14" ht="17.25" customHeight="1" x14ac:dyDescent="0.4">
      <c r="B27" s="50"/>
      <c r="K27" s="6"/>
      <c r="L27" s="86"/>
      <c r="N27" s="12"/>
    </row>
    <row r="28" spans="2:14" ht="17.25" customHeight="1" x14ac:dyDescent="0.4">
      <c r="B28" s="50"/>
      <c r="K28" s="6"/>
      <c r="L28" s="86"/>
      <c r="N28" s="12"/>
    </row>
    <row r="29" spans="2:14" ht="15" x14ac:dyDescent="0.4">
      <c r="K29" s="6"/>
      <c r="L29" s="86"/>
      <c r="N29" s="12"/>
    </row>
    <row r="30" spans="2:14" ht="15" x14ac:dyDescent="0.4">
      <c r="K30" s="6"/>
      <c r="L30" s="86"/>
      <c r="N30" s="12"/>
    </row>
    <row r="31" spans="2:14" ht="15" x14ac:dyDescent="0.4">
      <c r="K31" s="6"/>
      <c r="L31" s="86"/>
      <c r="N31" s="12"/>
    </row>
    <row r="32" spans="2:14" x14ac:dyDescent="0.35">
      <c r="K32" s="6"/>
      <c r="L32" s="86"/>
    </row>
    <row r="33" spans="2:12" x14ac:dyDescent="0.35">
      <c r="K33" s="6"/>
      <c r="L33" s="86"/>
    </row>
    <row r="34" spans="2:12" x14ac:dyDescent="0.35">
      <c r="K34" s="6"/>
      <c r="L34" s="86"/>
    </row>
    <row r="35" spans="2:12" ht="18.5" x14ac:dyDescent="0.45">
      <c r="B35" s="46" t="s">
        <v>315</v>
      </c>
      <c r="C35" s="46"/>
      <c r="D35" s="46"/>
      <c r="E35" s="46"/>
      <c r="F35" s="46"/>
      <c r="G35" s="46"/>
      <c r="H35" s="46"/>
      <c r="I35" s="46"/>
      <c r="J35" s="46"/>
      <c r="K35" s="74"/>
      <c r="L35" s="74"/>
    </row>
    <row r="36" spans="2:12" ht="18.5" x14ac:dyDescent="0.45">
      <c r="B36" s="51" t="s">
        <v>316</v>
      </c>
      <c r="C36" s="46"/>
      <c r="D36" s="46"/>
      <c r="E36" s="46"/>
      <c r="F36" s="46"/>
      <c r="G36" s="46"/>
      <c r="H36" s="46"/>
      <c r="I36" s="46"/>
      <c r="J36" s="46"/>
      <c r="K36" s="74"/>
      <c r="L36" s="74"/>
    </row>
    <row r="37" spans="2:12" x14ac:dyDescent="0.35">
      <c r="K37" s="75" t="str">
        <f>Pivot!C2</f>
        <v>(Alla)</v>
      </c>
      <c r="L37" s="87" t="s">
        <v>233</v>
      </c>
    </row>
    <row r="38" spans="2:12" x14ac:dyDescent="0.35">
      <c r="B38" s="50" t="s">
        <v>291</v>
      </c>
      <c r="K38" s="6">
        <f>Tabeller!G111</f>
        <v>0.91666666666666663</v>
      </c>
      <c r="L38" s="86">
        <v>0.91666666666666663</v>
      </c>
    </row>
    <row r="39" spans="2:12" x14ac:dyDescent="0.35">
      <c r="B39" s="50" t="s">
        <v>292</v>
      </c>
      <c r="K39" s="6">
        <f>Tabeller!G122</f>
        <v>0.83157894736842108</v>
      </c>
      <c r="L39" s="86">
        <v>0.83157894736842108</v>
      </c>
    </row>
    <row r="40" spans="2:12" x14ac:dyDescent="0.35">
      <c r="B40" s="50" t="s">
        <v>293</v>
      </c>
      <c r="K40" s="6">
        <f>Tabeller!G133</f>
        <v>0.86315789473684212</v>
      </c>
      <c r="L40" s="86">
        <v>0.86315789473684212</v>
      </c>
    </row>
    <row r="41" spans="2:12" x14ac:dyDescent="0.35">
      <c r="B41" s="50" t="s">
        <v>294</v>
      </c>
      <c r="K41" s="6">
        <f>Tabeller!G144</f>
        <v>0.85106382978723405</v>
      </c>
      <c r="L41" s="86">
        <v>0.85106382978723405</v>
      </c>
    </row>
    <row r="42" spans="2:12" x14ac:dyDescent="0.35">
      <c r="B42" s="50"/>
      <c r="K42" s="6"/>
      <c r="L42" s="86"/>
    </row>
    <row r="43" spans="2:12" x14ac:dyDescent="0.35">
      <c r="B43" s="50"/>
      <c r="K43" s="6"/>
      <c r="L43" s="86"/>
    </row>
    <row r="44" spans="2:12" x14ac:dyDescent="0.35">
      <c r="B44" s="50"/>
      <c r="K44" s="6"/>
      <c r="L44" s="86"/>
    </row>
    <row r="45" spans="2:12" x14ac:dyDescent="0.35">
      <c r="B45" s="50"/>
      <c r="K45" s="6"/>
      <c r="L45" s="86"/>
    </row>
    <row r="46" spans="2:12" x14ac:dyDescent="0.35">
      <c r="B46" s="50"/>
      <c r="K46" s="6"/>
      <c r="L46" s="86"/>
    </row>
    <row r="47" spans="2:12" x14ac:dyDescent="0.35">
      <c r="B47" s="50"/>
      <c r="K47" s="6"/>
      <c r="L47" s="86"/>
    </row>
    <row r="48" spans="2:12" x14ac:dyDescent="0.35">
      <c r="B48" s="50"/>
      <c r="K48" s="6"/>
      <c r="L48" s="86"/>
    </row>
    <row r="49" spans="2:12" x14ac:dyDescent="0.35">
      <c r="B49" s="50"/>
      <c r="K49" s="6"/>
      <c r="L49" s="86"/>
    </row>
    <row r="50" spans="2:12" x14ac:dyDescent="0.35">
      <c r="B50" s="50"/>
      <c r="K50" s="6"/>
      <c r="L50" s="86"/>
    </row>
    <row r="51" spans="2:12" ht="18" x14ac:dyDescent="0.4">
      <c r="B51" s="53" t="s">
        <v>232</v>
      </c>
      <c r="C51" s="54"/>
      <c r="D51" s="54"/>
      <c r="E51" s="54"/>
      <c r="F51" s="55"/>
      <c r="G51" s="54"/>
      <c r="H51" s="54"/>
      <c r="I51" s="54"/>
      <c r="J51" s="54"/>
      <c r="K51" s="76"/>
      <c r="L51" s="76"/>
    </row>
    <row r="52" spans="2:12" x14ac:dyDescent="0.35">
      <c r="B52" s="56" t="s">
        <v>316</v>
      </c>
      <c r="C52" s="54"/>
      <c r="D52" s="54"/>
      <c r="E52" s="54"/>
      <c r="F52" s="55"/>
      <c r="G52" s="54"/>
      <c r="H52" s="54"/>
      <c r="I52" s="54"/>
      <c r="J52" s="54"/>
      <c r="K52" s="76"/>
      <c r="L52" s="76"/>
    </row>
    <row r="53" spans="2:12" x14ac:dyDescent="0.35">
      <c r="K53" s="75" t="str">
        <f>Pivot!C2</f>
        <v>(Alla)</v>
      </c>
      <c r="L53" s="87" t="s">
        <v>233</v>
      </c>
    </row>
    <row r="54" spans="2:12" x14ac:dyDescent="0.35">
      <c r="B54" s="50" t="s">
        <v>296</v>
      </c>
      <c r="K54" s="6">
        <f>Tabeller!G170</f>
        <v>0.74468085106382975</v>
      </c>
      <c r="L54" s="86">
        <v>0.74468085106382975</v>
      </c>
    </row>
    <row r="55" spans="2:12" x14ac:dyDescent="0.35">
      <c r="B55" s="50" t="s">
        <v>297</v>
      </c>
      <c r="K55" s="6">
        <f>Tabeller!G181</f>
        <v>0.69473684210526321</v>
      </c>
      <c r="L55" s="86">
        <v>0.69473684210526321</v>
      </c>
    </row>
    <row r="56" spans="2:12" x14ac:dyDescent="0.35">
      <c r="B56" s="50" t="s">
        <v>298</v>
      </c>
      <c r="K56" s="6">
        <f>Tabeller!G192</f>
        <v>0.89473684210526316</v>
      </c>
      <c r="L56" s="86">
        <v>0.89473684210526316</v>
      </c>
    </row>
    <row r="57" spans="2:12" x14ac:dyDescent="0.35">
      <c r="B57" s="50" t="s">
        <v>179</v>
      </c>
      <c r="K57" s="6">
        <f>Tabeller!G203</f>
        <v>0.82105263157894737</v>
      </c>
      <c r="L57" s="86">
        <v>0.82105263157894737</v>
      </c>
    </row>
    <row r="58" spans="2:12" x14ac:dyDescent="0.35">
      <c r="B58" s="50" t="s">
        <v>393</v>
      </c>
      <c r="K58" s="6">
        <f>Tabeller!G300</f>
        <v>0.84210526315789469</v>
      </c>
      <c r="L58" s="86">
        <v>0.84</v>
      </c>
    </row>
    <row r="59" spans="2:12" x14ac:dyDescent="0.35">
      <c r="B59" s="50" t="s">
        <v>394</v>
      </c>
      <c r="K59" s="6">
        <f>Tabeller!G311</f>
        <v>0.81052631578947365</v>
      </c>
      <c r="L59" s="86">
        <v>0.81263157894737004</v>
      </c>
    </row>
    <row r="60" spans="2:12" x14ac:dyDescent="0.35">
      <c r="B60" s="50" t="s">
        <v>309</v>
      </c>
      <c r="K60" s="6">
        <f>Tabeller!G323</f>
        <v>0.84375</v>
      </c>
      <c r="L60" s="86">
        <v>0.84375</v>
      </c>
    </row>
    <row r="61" spans="2:12" x14ac:dyDescent="0.35">
      <c r="K61" s="6"/>
      <c r="L61" s="86"/>
    </row>
    <row r="62" spans="2:12" x14ac:dyDescent="0.35">
      <c r="K62" s="6"/>
      <c r="L62" s="86"/>
    </row>
    <row r="63" spans="2:12" x14ac:dyDescent="0.35">
      <c r="K63" s="6"/>
      <c r="L63" s="86"/>
    </row>
    <row r="64" spans="2:12" x14ac:dyDescent="0.35">
      <c r="K64" s="6"/>
      <c r="L64" s="86"/>
    </row>
    <row r="65" spans="2:12" x14ac:dyDescent="0.35">
      <c r="K65" s="6"/>
      <c r="L65" s="86"/>
    </row>
    <row r="66" spans="2:12" x14ac:dyDescent="0.35">
      <c r="K66" s="6"/>
      <c r="L66" s="86"/>
    </row>
    <row r="67" spans="2:12" x14ac:dyDescent="0.35">
      <c r="K67" s="6"/>
      <c r="L67" s="86"/>
    </row>
    <row r="68" spans="2:12" x14ac:dyDescent="0.35">
      <c r="K68" s="6"/>
      <c r="L68" s="86"/>
    </row>
    <row r="69" spans="2:12" x14ac:dyDescent="0.35">
      <c r="K69" s="6"/>
      <c r="L69" s="86"/>
    </row>
    <row r="70" spans="2:12" x14ac:dyDescent="0.35">
      <c r="K70" s="6"/>
      <c r="L70" s="86"/>
    </row>
    <row r="71" spans="2:12" x14ac:dyDescent="0.35">
      <c r="K71" s="6"/>
      <c r="L71" s="86"/>
    </row>
    <row r="72" spans="2:12" x14ac:dyDescent="0.35">
      <c r="K72" s="6"/>
      <c r="L72" s="86"/>
    </row>
    <row r="73" spans="2:12" ht="18" x14ac:dyDescent="0.4">
      <c r="B73" s="53" t="s">
        <v>244</v>
      </c>
      <c r="C73" s="54"/>
      <c r="D73" s="54"/>
      <c r="E73" s="54"/>
      <c r="F73" s="55"/>
      <c r="G73" s="54"/>
      <c r="H73" s="54"/>
      <c r="I73" s="54"/>
      <c r="J73" s="54"/>
      <c r="K73" s="76"/>
      <c r="L73" s="76"/>
    </row>
    <row r="74" spans="2:12" x14ac:dyDescent="0.35">
      <c r="B74" s="56" t="s">
        <v>316</v>
      </c>
      <c r="C74" s="54"/>
      <c r="D74" s="54"/>
      <c r="E74" s="54"/>
      <c r="F74" s="55"/>
      <c r="G74" s="54"/>
      <c r="H74" s="54"/>
      <c r="I74" s="54"/>
      <c r="J74" s="54"/>
      <c r="K74" s="76"/>
      <c r="L74" s="76"/>
    </row>
    <row r="75" spans="2:12" x14ac:dyDescent="0.35">
      <c r="K75" s="75" t="str">
        <f>Pivot!C2</f>
        <v>(Alla)</v>
      </c>
      <c r="L75" s="87" t="s">
        <v>233</v>
      </c>
    </row>
    <row r="76" spans="2:12" x14ac:dyDescent="0.35">
      <c r="B76" s="50" t="s">
        <v>301</v>
      </c>
      <c r="K76" s="6">
        <f>Tabeller!G241</f>
        <v>0.52083333333333337</v>
      </c>
      <c r="L76" s="86">
        <v>0.52083333333333337</v>
      </c>
    </row>
    <row r="77" spans="2:12" x14ac:dyDescent="0.35">
      <c r="B77" s="50" t="s">
        <v>302</v>
      </c>
      <c r="K77" s="6">
        <f>Tabeller!G252</f>
        <v>0.82105263157894737</v>
      </c>
      <c r="L77" s="86">
        <v>0.82105263157894737</v>
      </c>
    </row>
    <row r="78" spans="2:12" x14ac:dyDescent="0.35">
      <c r="B78" s="50" t="s">
        <v>303</v>
      </c>
      <c r="K78" s="6">
        <f>Tabeller!G263</f>
        <v>0.89473684210526316</v>
      </c>
      <c r="L78" s="86">
        <v>0.89473684210526316</v>
      </c>
    </row>
    <row r="79" spans="2:12" x14ac:dyDescent="0.35">
      <c r="B79" s="50" t="s">
        <v>304</v>
      </c>
      <c r="K79" s="6">
        <f>Tabeller!G274</f>
        <v>0.84042553191489366</v>
      </c>
      <c r="L79" s="86">
        <v>0.84042553191489366</v>
      </c>
    </row>
    <row r="80" spans="2:12" x14ac:dyDescent="0.35">
      <c r="B80" s="50"/>
      <c r="K80" s="6"/>
      <c r="L80" s="86"/>
    </row>
    <row r="81" spans="2:12" x14ac:dyDescent="0.35">
      <c r="B81" s="50"/>
      <c r="K81" s="6"/>
      <c r="L81" s="86"/>
    </row>
    <row r="82" spans="2:12" x14ac:dyDescent="0.35">
      <c r="B82" s="50"/>
      <c r="K82" s="6"/>
      <c r="L82" s="86"/>
    </row>
    <row r="83" spans="2:12" x14ac:dyDescent="0.35">
      <c r="K83" s="6"/>
      <c r="L83" s="86"/>
    </row>
    <row r="84" spans="2:12" x14ac:dyDescent="0.35">
      <c r="K84" s="6"/>
      <c r="L84" s="86"/>
    </row>
    <row r="85" spans="2:12" x14ac:dyDescent="0.35">
      <c r="K85" s="6"/>
      <c r="L85" s="86"/>
    </row>
    <row r="86" spans="2:12" x14ac:dyDescent="0.35">
      <c r="K86" s="6"/>
      <c r="L86" s="86"/>
    </row>
    <row r="87" spans="2:12" x14ac:dyDescent="0.35">
      <c r="K87" s="6"/>
      <c r="L87" s="86"/>
    </row>
    <row r="88" spans="2:12" x14ac:dyDescent="0.35">
      <c r="K88" s="6"/>
      <c r="L88" s="86"/>
    </row>
    <row r="89" spans="2:12" x14ac:dyDescent="0.35">
      <c r="K89" s="6"/>
      <c r="L89" s="86"/>
    </row>
    <row r="90" spans="2:12" x14ac:dyDescent="0.35">
      <c r="K90" s="6"/>
      <c r="L90" s="86"/>
    </row>
    <row r="91" spans="2:12" x14ac:dyDescent="0.35">
      <c r="K91" s="6"/>
      <c r="L91" s="86"/>
    </row>
    <row r="92" spans="2:12" x14ac:dyDescent="0.35">
      <c r="K92" s="6"/>
      <c r="L92" s="86"/>
    </row>
    <row r="93" spans="2:12" x14ac:dyDescent="0.35">
      <c r="K93" s="6"/>
      <c r="L93" s="86"/>
    </row>
    <row r="94" spans="2:12" x14ac:dyDescent="0.35">
      <c r="K94" s="6"/>
      <c r="L94" s="86"/>
    </row>
    <row r="95" spans="2:12" x14ac:dyDescent="0.35">
      <c r="K95" s="6"/>
      <c r="L95" s="86"/>
    </row>
    <row r="96" spans="2:12" x14ac:dyDescent="0.35">
      <c r="K96" s="6"/>
      <c r="L96" s="86"/>
    </row>
    <row r="97" spans="11:12" x14ac:dyDescent="0.35">
      <c r="K97" s="6"/>
      <c r="L97" s="86"/>
    </row>
    <row r="98" spans="11:12" x14ac:dyDescent="0.35">
      <c r="K98" s="6"/>
      <c r="L98" s="86"/>
    </row>
    <row r="99" spans="11:12" x14ac:dyDescent="0.35">
      <c r="K99" s="6"/>
      <c r="L99" s="86"/>
    </row>
    <row r="100" spans="11:12" x14ac:dyDescent="0.35">
      <c r="K100" s="6"/>
      <c r="L100" s="86"/>
    </row>
    <row r="101" spans="11:12" x14ac:dyDescent="0.35">
      <c r="K101" s="6"/>
      <c r="L101" s="86"/>
    </row>
    <row r="102" spans="11:12" x14ac:dyDescent="0.35">
      <c r="K102" s="6"/>
      <c r="L102" s="86"/>
    </row>
    <row r="103" spans="11:12" x14ac:dyDescent="0.35">
      <c r="K103" s="6"/>
      <c r="L103" s="86"/>
    </row>
    <row r="104" spans="11:12" x14ac:dyDescent="0.35">
      <c r="K104" s="6"/>
      <c r="L104" s="86"/>
    </row>
    <row r="105" spans="11:12" x14ac:dyDescent="0.35">
      <c r="K105" s="6"/>
      <c r="L105" s="86"/>
    </row>
    <row r="106" spans="11:12" x14ac:dyDescent="0.35">
      <c r="K106" s="6"/>
      <c r="L106" s="86"/>
    </row>
    <row r="107" spans="11:12" x14ac:dyDescent="0.35">
      <c r="K107" s="6"/>
      <c r="L107" s="86"/>
    </row>
    <row r="108" spans="11:12" x14ac:dyDescent="0.35">
      <c r="K108" s="6"/>
      <c r="L108" s="86"/>
    </row>
    <row r="109" spans="11:12" x14ac:dyDescent="0.35">
      <c r="K109" s="6"/>
      <c r="L109" s="86"/>
    </row>
    <row r="110" spans="11:12" x14ac:dyDescent="0.35">
      <c r="K110" s="6"/>
      <c r="L110" s="86"/>
    </row>
    <row r="111" spans="11:12" x14ac:dyDescent="0.35">
      <c r="K111" s="6"/>
      <c r="L111" s="86"/>
    </row>
    <row r="112" spans="11:12" x14ac:dyDescent="0.35">
      <c r="K112" s="6"/>
      <c r="L112" s="86"/>
    </row>
    <row r="113" spans="11:12" x14ac:dyDescent="0.35">
      <c r="K113" s="6"/>
      <c r="L113" s="86"/>
    </row>
    <row r="114" spans="11:12" x14ac:dyDescent="0.35">
      <c r="K114" s="6"/>
      <c r="L114" s="86"/>
    </row>
    <row r="115" spans="11:12" x14ac:dyDescent="0.35">
      <c r="K115" s="6"/>
      <c r="L115" s="86"/>
    </row>
    <row r="116" spans="11:12" x14ac:dyDescent="0.35">
      <c r="K116" s="6"/>
      <c r="L116" s="86"/>
    </row>
    <row r="117" spans="11:12" x14ac:dyDescent="0.35">
      <c r="K117" s="6"/>
      <c r="L117" s="86"/>
    </row>
    <row r="118" spans="11:12" x14ac:dyDescent="0.35">
      <c r="K118" s="6"/>
      <c r="L118" s="86"/>
    </row>
    <row r="119" spans="11:12" x14ac:dyDescent="0.35">
      <c r="K119" s="6"/>
      <c r="L119" s="86"/>
    </row>
    <row r="120" spans="11:12" x14ac:dyDescent="0.35">
      <c r="K120" s="6"/>
      <c r="L120" s="86"/>
    </row>
    <row r="121" spans="11:12" x14ac:dyDescent="0.35">
      <c r="K121" s="6"/>
      <c r="L121" s="86"/>
    </row>
    <row r="122" spans="11:12" x14ac:dyDescent="0.35">
      <c r="K122" s="6"/>
      <c r="L122" s="86"/>
    </row>
    <row r="123" spans="11:12" x14ac:dyDescent="0.35">
      <c r="K123" s="6"/>
      <c r="L123" s="86"/>
    </row>
    <row r="124" spans="11:12" x14ac:dyDescent="0.35">
      <c r="K124" s="6"/>
      <c r="L124" s="86"/>
    </row>
    <row r="125" spans="11:12" x14ac:dyDescent="0.35">
      <c r="K125" s="6"/>
      <c r="L125" s="86"/>
    </row>
    <row r="126" spans="11:12" x14ac:dyDescent="0.35">
      <c r="K126" s="6"/>
      <c r="L126" s="86"/>
    </row>
    <row r="127" spans="11:12" x14ac:dyDescent="0.35">
      <c r="K127" s="6"/>
      <c r="L127" s="86"/>
    </row>
    <row r="128" spans="11:12" x14ac:dyDescent="0.35">
      <c r="K128" s="6"/>
      <c r="L128" s="86"/>
    </row>
    <row r="129" spans="11:12" x14ac:dyDescent="0.35">
      <c r="K129" s="6"/>
      <c r="L129" s="86"/>
    </row>
    <row r="130" spans="11:12" x14ac:dyDescent="0.35">
      <c r="K130" s="6"/>
      <c r="L130" s="86"/>
    </row>
    <row r="131" spans="11:12" x14ac:dyDescent="0.35">
      <c r="K131" s="6"/>
      <c r="L131" s="86"/>
    </row>
    <row r="132" spans="11:12" x14ac:dyDescent="0.35">
      <c r="K132" s="6"/>
      <c r="L132" s="86"/>
    </row>
    <row r="133" spans="11:12" x14ac:dyDescent="0.35">
      <c r="K133" s="6"/>
      <c r="L133" s="86"/>
    </row>
    <row r="134" spans="11:12" x14ac:dyDescent="0.35">
      <c r="K134" s="6"/>
      <c r="L134" s="86"/>
    </row>
    <row r="135" spans="11:12" x14ac:dyDescent="0.35">
      <c r="K135" s="6"/>
      <c r="L135" s="86"/>
    </row>
    <row r="136" spans="11:12" x14ac:dyDescent="0.35">
      <c r="K136" s="6"/>
      <c r="L136" s="86"/>
    </row>
    <row r="137" spans="11:12" x14ac:dyDescent="0.35">
      <c r="K137" s="6"/>
      <c r="L137" s="86"/>
    </row>
    <row r="138" spans="11:12" x14ac:dyDescent="0.35">
      <c r="K138" s="6"/>
      <c r="L138" s="86"/>
    </row>
    <row r="139" spans="11:12" x14ac:dyDescent="0.35">
      <c r="K139" s="6"/>
      <c r="L139" s="86"/>
    </row>
    <row r="140" spans="11:12" x14ac:dyDescent="0.35">
      <c r="K140" s="6"/>
      <c r="L140" s="86"/>
    </row>
    <row r="141" spans="11:12" x14ac:dyDescent="0.35">
      <c r="K141" s="6"/>
      <c r="L141" s="86"/>
    </row>
    <row r="142" spans="11:12" x14ac:dyDescent="0.35">
      <c r="K142" s="6"/>
      <c r="L142" s="86"/>
    </row>
    <row r="143" spans="11:12" x14ac:dyDescent="0.35">
      <c r="K143" s="6"/>
      <c r="L143" s="86"/>
    </row>
    <row r="144" spans="11:12" x14ac:dyDescent="0.35">
      <c r="K144" s="6"/>
      <c r="L144" s="86"/>
    </row>
    <row r="145" spans="11:12" x14ac:dyDescent="0.35">
      <c r="K145" s="6"/>
      <c r="L145" s="86"/>
    </row>
    <row r="146" spans="11:12" x14ac:dyDescent="0.35">
      <c r="K146" s="6"/>
      <c r="L146" s="86"/>
    </row>
    <row r="147" spans="11:12" x14ac:dyDescent="0.35">
      <c r="K147" s="6"/>
      <c r="L147" s="86"/>
    </row>
    <row r="148" spans="11:12" x14ac:dyDescent="0.35">
      <c r="K148" s="6"/>
      <c r="L148" s="86"/>
    </row>
    <row r="149" spans="11:12" x14ac:dyDescent="0.35">
      <c r="K149" s="6"/>
      <c r="L149" s="86"/>
    </row>
    <row r="150" spans="11:12" x14ac:dyDescent="0.35">
      <c r="K150" s="6"/>
      <c r="L150" s="86"/>
    </row>
    <row r="151" spans="11:12" x14ac:dyDescent="0.35">
      <c r="K151" s="6"/>
      <c r="L151" s="86"/>
    </row>
    <row r="152" spans="11:12" x14ac:dyDescent="0.35">
      <c r="K152" s="6"/>
      <c r="L152" s="86"/>
    </row>
    <row r="153" spans="11:12" x14ac:dyDescent="0.35">
      <c r="K153" s="6"/>
      <c r="L153" s="86"/>
    </row>
    <row r="154" spans="11:12" x14ac:dyDescent="0.35">
      <c r="K154" s="6"/>
      <c r="L154" s="86"/>
    </row>
    <row r="155" spans="11:12" x14ac:dyDescent="0.35">
      <c r="K155" s="6"/>
      <c r="L155" s="86"/>
    </row>
    <row r="156" spans="11:12" x14ac:dyDescent="0.35">
      <c r="K156" s="6"/>
      <c r="L156" s="86"/>
    </row>
    <row r="157" spans="11:12" x14ac:dyDescent="0.35">
      <c r="K157" s="6"/>
      <c r="L157" s="86"/>
    </row>
    <row r="158" spans="11:12" x14ac:dyDescent="0.35">
      <c r="K158" s="6"/>
      <c r="L158" s="86"/>
    </row>
    <row r="159" spans="11:12" x14ac:dyDescent="0.35">
      <c r="K159" s="6"/>
      <c r="L159" s="86"/>
    </row>
    <row r="160" spans="11:12" x14ac:dyDescent="0.35">
      <c r="K160" s="6"/>
      <c r="L160" s="86"/>
    </row>
    <row r="161" spans="11:12" x14ac:dyDescent="0.35">
      <c r="K161" s="6"/>
      <c r="L161" s="86"/>
    </row>
    <row r="162" spans="11:12" x14ac:dyDescent="0.35">
      <c r="K162" s="6"/>
      <c r="L162" s="86"/>
    </row>
    <row r="163" spans="11:12" x14ac:dyDescent="0.35">
      <c r="K163" s="6"/>
      <c r="L163" s="86"/>
    </row>
    <row r="164" spans="11:12" x14ac:dyDescent="0.35">
      <c r="K164" s="6"/>
      <c r="L164" s="86"/>
    </row>
    <row r="165" spans="11:12" x14ac:dyDescent="0.35">
      <c r="K165" s="6"/>
      <c r="L165" s="86"/>
    </row>
    <row r="166" spans="11:12" x14ac:dyDescent="0.35">
      <c r="K166" s="6"/>
      <c r="L166" s="86"/>
    </row>
    <row r="167" spans="11:12" x14ac:dyDescent="0.35">
      <c r="K167" s="6"/>
      <c r="L167" s="86"/>
    </row>
    <row r="168" spans="11:12" x14ac:dyDescent="0.35">
      <c r="K168" s="6"/>
      <c r="L168" s="86"/>
    </row>
    <row r="169" spans="11:12" x14ac:dyDescent="0.35">
      <c r="K169" s="6"/>
      <c r="L169" s="86"/>
    </row>
    <row r="170" spans="11:12" x14ac:dyDescent="0.35">
      <c r="K170" s="6"/>
      <c r="L170" s="86"/>
    </row>
    <row r="171" spans="11:12" x14ac:dyDescent="0.35">
      <c r="K171" s="6"/>
      <c r="L171" s="86"/>
    </row>
    <row r="172" spans="11:12" x14ac:dyDescent="0.35">
      <c r="K172" s="6"/>
      <c r="L172" s="86"/>
    </row>
    <row r="173" spans="11:12" x14ac:dyDescent="0.35">
      <c r="K173" s="6"/>
      <c r="L173" s="86"/>
    </row>
    <row r="174" spans="11:12" x14ac:dyDescent="0.35">
      <c r="K174" s="6"/>
      <c r="L174" s="86"/>
    </row>
    <row r="175" spans="11:12" x14ac:dyDescent="0.35">
      <c r="K175" s="6"/>
      <c r="L175" s="86"/>
    </row>
    <row r="176" spans="11:12" x14ac:dyDescent="0.35">
      <c r="K176" s="6"/>
      <c r="L176" s="86"/>
    </row>
    <row r="177" spans="11:12" x14ac:dyDescent="0.35">
      <c r="K177" s="6"/>
      <c r="L177" s="86"/>
    </row>
    <row r="178" spans="11:12" x14ac:dyDescent="0.35">
      <c r="K178" s="6"/>
      <c r="L178" s="86"/>
    </row>
    <row r="179" spans="11:12" x14ac:dyDescent="0.35">
      <c r="K179" s="6"/>
      <c r="L179" s="86"/>
    </row>
    <row r="180" spans="11:12" x14ac:dyDescent="0.35">
      <c r="K180" s="6"/>
      <c r="L180" s="86"/>
    </row>
    <row r="181" spans="11:12" x14ac:dyDescent="0.35">
      <c r="K181" s="6"/>
      <c r="L181" s="86"/>
    </row>
    <row r="182" spans="11:12" x14ac:dyDescent="0.35">
      <c r="K182" s="6"/>
      <c r="L182" s="86"/>
    </row>
    <row r="183" spans="11:12" x14ac:dyDescent="0.35">
      <c r="K183" s="6"/>
      <c r="L183" s="86"/>
    </row>
    <row r="184" spans="11:12" x14ac:dyDescent="0.35">
      <c r="K184" s="6"/>
      <c r="L184" s="86"/>
    </row>
    <row r="185" spans="11:12" x14ac:dyDescent="0.35">
      <c r="K185" s="6"/>
      <c r="L185" s="86"/>
    </row>
    <row r="186" spans="11:12" x14ac:dyDescent="0.35">
      <c r="K186" s="6"/>
      <c r="L186" s="86"/>
    </row>
    <row r="187" spans="11:12" x14ac:dyDescent="0.35">
      <c r="K187" s="6"/>
      <c r="L187" s="86"/>
    </row>
    <row r="188" spans="11:12" x14ac:dyDescent="0.35">
      <c r="K188" s="6"/>
      <c r="L188" s="86"/>
    </row>
    <row r="189" spans="11:12" x14ac:dyDescent="0.35">
      <c r="K189" s="6"/>
      <c r="L189" s="86"/>
    </row>
    <row r="190" spans="11:12" x14ac:dyDescent="0.35">
      <c r="K190" s="6"/>
      <c r="L190" s="86"/>
    </row>
    <row r="191" spans="11:12" x14ac:dyDescent="0.35">
      <c r="K191" s="6"/>
      <c r="L191" s="86"/>
    </row>
    <row r="192" spans="11:12" x14ac:dyDescent="0.35">
      <c r="K192" s="6"/>
      <c r="L192" s="86"/>
    </row>
    <row r="193" spans="11:12" x14ac:dyDescent="0.35">
      <c r="K193" s="6"/>
      <c r="L193" s="86"/>
    </row>
    <row r="194" spans="11:12" x14ac:dyDescent="0.35">
      <c r="K194" s="6"/>
      <c r="L194" s="86"/>
    </row>
    <row r="195" spans="11:12" x14ac:dyDescent="0.35">
      <c r="K195" s="6"/>
      <c r="L195" s="86"/>
    </row>
    <row r="196" spans="11:12" x14ac:dyDescent="0.35">
      <c r="K196" s="6"/>
      <c r="L196" s="86"/>
    </row>
    <row r="197" spans="11:12" x14ac:dyDescent="0.35">
      <c r="K197" s="6"/>
      <c r="L197" s="86"/>
    </row>
    <row r="198" spans="11:12" x14ac:dyDescent="0.35">
      <c r="K198" s="6"/>
      <c r="L198" s="86"/>
    </row>
    <row r="199" spans="11:12" x14ac:dyDescent="0.35">
      <c r="K199" s="6"/>
      <c r="L199" s="86"/>
    </row>
    <row r="200" spans="11:12" x14ac:dyDescent="0.35">
      <c r="K200" s="6"/>
      <c r="L200" s="86"/>
    </row>
    <row r="201" spans="11:12" x14ac:dyDescent="0.35">
      <c r="K201" s="6"/>
      <c r="L201" s="86"/>
    </row>
    <row r="202" spans="11:12" x14ac:dyDescent="0.35">
      <c r="K202" s="6"/>
      <c r="L202" s="86"/>
    </row>
    <row r="203" spans="11:12" x14ac:dyDescent="0.35">
      <c r="K203" s="6"/>
      <c r="L203" s="86"/>
    </row>
    <row r="204" spans="11:12" x14ac:dyDescent="0.35">
      <c r="K204" s="6"/>
      <c r="L204" s="86"/>
    </row>
    <row r="205" spans="11:12" x14ac:dyDescent="0.35">
      <c r="K205" s="6"/>
      <c r="L205" s="86"/>
    </row>
    <row r="206" spans="11:12" x14ac:dyDescent="0.35">
      <c r="K206" s="6"/>
      <c r="L206" s="86"/>
    </row>
    <row r="207" spans="11:12" x14ac:dyDescent="0.35">
      <c r="K207" s="6"/>
      <c r="L207" s="86"/>
    </row>
    <row r="208" spans="11:12" x14ac:dyDescent="0.35">
      <c r="K208" s="6"/>
      <c r="L208" s="86"/>
    </row>
    <row r="209" spans="11:12" x14ac:dyDescent="0.35">
      <c r="K209" s="6"/>
      <c r="L209" s="86"/>
    </row>
    <row r="210" spans="11:12" x14ac:dyDescent="0.35">
      <c r="K210" s="6"/>
      <c r="L210" s="86"/>
    </row>
    <row r="211" spans="11:12" x14ac:dyDescent="0.35">
      <c r="K211" s="6"/>
      <c r="L211" s="86"/>
    </row>
    <row r="212" spans="11:12" x14ac:dyDescent="0.35">
      <c r="K212" s="6"/>
      <c r="L212" s="86"/>
    </row>
    <row r="213" spans="11:12" x14ac:dyDescent="0.35">
      <c r="K213" s="6"/>
      <c r="L213" s="86"/>
    </row>
    <row r="214" spans="11:12" x14ac:dyDescent="0.35">
      <c r="K214" s="6"/>
      <c r="L214" s="86"/>
    </row>
    <row r="215" spans="11:12" x14ac:dyDescent="0.35">
      <c r="K215" s="6"/>
      <c r="L215" s="86"/>
    </row>
    <row r="216" spans="11:12" x14ac:dyDescent="0.35">
      <c r="K216" s="6"/>
      <c r="L216" s="86"/>
    </row>
    <row r="217" spans="11:12" x14ac:dyDescent="0.35">
      <c r="K217" s="6"/>
      <c r="L217" s="86"/>
    </row>
    <row r="218" spans="11:12" x14ac:dyDescent="0.35">
      <c r="K218" s="6"/>
      <c r="L218" s="86"/>
    </row>
    <row r="219" spans="11:12" x14ac:dyDescent="0.35">
      <c r="K219" s="6"/>
      <c r="L219" s="86"/>
    </row>
    <row r="220" spans="11:12" x14ac:dyDescent="0.35">
      <c r="K220" s="6"/>
      <c r="L220" s="86"/>
    </row>
    <row r="221" spans="11:12" x14ac:dyDescent="0.35">
      <c r="K221" s="6"/>
      <c r="L221" s="86"/>
    </row>
    <row r="222" spans="11:12" x14ac:dyDescent="0.35">
      <c r="K222" s="6"/>
      <c r="L222" s="86"/>
    </row>
    <row r="223" spans="11:12" x14ac:dyDescent="0.35">
      <c r="K223" s="6"/>
      <c r="L223" s="86"/>
    </row>
    <row r="224" spans="11:12" x14ac:dyDescent="0.35">
      <c r="K224" s="6"/>
      <c r="L224" s="86"/>
    </row>
    <row r="225" spans="11:12" x14ac:dyDescent="0.35">
      <c r="K225" s="6"/>
      <c r="L225" s="86"/>
    </row>
    <row r="226" spans="11:12" x14ac:dyDescent="0.35">
      <c r="K226" s="6"/>
      <c r="L226" s="86"/>
    </row>
    <row r="227" spans="11:12" x14ac:dyDescent="0.35">
      <c r="K227" s="6"/>
      <c r="L227" s="86"/>
    </row>
    <row r="228" spans="11:12" x14ac:dyDescent="0.35">
      <c r="K228" s="6"/>
      <c r="L228" s="86"/>
    </row>
    <row r="229" spans="11:12" x14ac:dyDescent="0.35">
      <c r="K229" s="6"/>
      <c r="L229" s="86"/>
    </row>
    <row r="230" spans="11:12" x14ac:dyDescent="0.35">
      <c r="K230" s="6"/>
      <c r="L230" s="86"/>
    </row>
  </sheetData>
  <sheetProtection algorithmName="SHA-512" hashValue="hbX1hNGMlGd8cS3Du9M74upce2bm6dEE7B6Z8UowC5e9r9Bf82PV5ftuF0ehyTGpEzrDRAC8Tc0dIDrxPHtJbg==" saltValue="2pDlONSK09pg430GifnZBg==" spinCount="100000" sheet="1" objects="1" scenarios="1"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1C1F-7CC0-45F6-85FA-03B74B464B7D}">
  <dimension ref="A1:O10"/>
  <sheetViews>
    <sheetView showGridLines="0" view="pageBreakPreview" topLeftCell="A6" zoomScaleNormal="90" zoomScaleSheetLayoutView="100" workbookViewId="0">
      <selection activeCell="A9" sqref="A9:XFD9"/>
    </sheetView>
  </sheetViews>
  <sheetFormatPr defaultRowHeight="14.5" x14ac:dyDescent="0.35"/>
  <cols>
    <col min="15" max="15" width="5.7265625" customWidth="1"/>
  </cols>
  <sheetData>
    <row r="1" spans="1:15" x14ac:dyDescent="0.35">
      <c r="A1" s="13"/>
      <c r="B1" s="13"/>
      <c r="C1" s="13"/>
      <c r="D1" s="13"/>
      <c r="E1" s="13"/>
      <c r="F1" s="15"/>
      <c r="G1" s="13"/>
      <c r="H1" s="13"/>
      <c r="I1" s="13"/>
      <c r="J1" s="13"/>
      <c r="K1" s="13"/>
      <c r="L1" s="13"/>
      <c r="M1" s="13"/>
      <c r="N1" s="13"/>
      <c r="O1" s="13"/>
    </row>
    <row r="2" spans="1:15" x14ac:dyDescent="0.35">
      <c r="A2" s="13"/>
      <c r="B2" s="13"/>
      <c r="C2" s="13"/>
      <c r="D2" s="13"/>
      <c r="E2" s="13"/>
      <c r="F2" s="15"/>
      <c r="G2" s="13"/>
      <c r="H2" s="13"/>
      <c r="I2" s="13"/>
      <c r="J2" s="13"/>
      <c r="K2" s="13"/>
      <c r="L2" s="13"/>
      <c r="M2" s="13"/>
      <c r="N2" s="13"/>
      <c r="O2" s="13"/>
    </row>
    <row r="3" spans="1:15" ht="16.5" x14ac:dyDescent="0.35">
      <c r="A3" s="13"/>
      <c r="B3" s="13"/>
      <c r="C3" s="13"/>
      <c r="D3" s="13"/>
      <c r="E3" s="17" t="s">
        <v>225</v>
      </c>
      <c r="F3" s="15"/>
      <c r="G3" s="13"/>
      <c r="H3" s="13"/>
      <c r="I3" s="13"/>
      <c r="J3" s="13"/>
      <c r="K3" s="13"/>
      <c r="L3" s="13"/>
      <c r="M3" s="13"/>
      <c r="N3" s="13"/>
      <c r="O3" s="13"/>
    </row>
    <row r="4" spans="1:15" ht="16.5" x14ac:dyDescent="0.35">
      <c r="A4" s="13"/>
      <c r="B4" s="13"/>
      <c r="C4" s="13"/>
      <c r="D4" s="13"/>
      <c r="E4" s="17" t="s">
        <v>226</v>
      </c>
      <c r="F4" s="15"/>
      <c r="G4" s="13"/>
      <c r="H4" s="13"/>
      <c r="I4" s="13"/>
      <c r="J4" s="13"/>
      <c r="K4" s="13"/>
      <c r="L4" s="13"/>
      <c r="M4" s="13"/>
      <c r="N4" s="13"/>
      <c r="O4" s="13"/>
    </row>
    <row r="5" spans="1:15" x14ac:dyDescent="0.35">
      <c r="A5" s="13"/>
      <c r="B5" s="13"/>
      <c r="C5" s="13"/>
      <c r="D5" s="13"/>
      <c r="E5" s="13"/>
      <c r="F5" s="15"/>
      <c r="G5" s="13"/>
      <c r="H5" s="13"/>
      <c r="I5" s="13"/>
      <c r="J5" s="13"/>
      <c r="K5" s="13"/>
      <c r="L5" s="13"/>
      <c r="M5" s="13"/>
      <c r="N5" s="13"/>
      <c r="O5" s="13"/>
    </row>
    <row r="6" spans="1:15" ht="16.5" x14ac:dyDescent="0.35">
      <c r="A6" s="13"/>
      <c r="B6" s="13"/>
      <c r="C6" s="13"/>
      <c r="D6" s="13"/>
      <c r="E6" s="17" t="s">
        <v>387</v>
      </c>
      <c r="F6" s="15"/>
      <c r="G6" s="61"/>
      <c r="H6" s="13"/>
      <c r="I6" s="13"/>
      <c r="J6" s="13"/>
      <c r="K6" s="13"/>
      <c r="L6" s="13"/>
      <c r="M6" s="13"/>
      <c r="N6" s="13"/>
      <c r="O6" s="13"/>
    </row>
    <row r="7" spans="1:15" x14ac:dyDescent="0.35">
      <c r="A7" s="13"/>
      <c r="B7" s="13"/>
      <c r="C7" s="13"/>
      <c r="D7" s="13"/>
      <c r="E7" s="18" t="s">
        <v>227</v>
      </c>
      <c r="F7" s="15"/>
      <c r="G7" s="13" t="str">
        <f>Pivot!C2</f>
        <v>(Alla)</v>
      </c>
      <c r="H7" s="13"/>
      <c r="I7" s="13"/>
      <c r="J7" s="13"/>
      <c r="K7" s="13"/>
      <c r="L7" s="13"/>
      <c r="M7" s="13"/>
      <c r="N7" s="13"/>
      <c r="O7" s="13"/>
    </row>
    <row r="8" spans="1:15" x14ac:dyDescent="0.35">
      <c r="A8" s="13"/>
      <c r="B8" s="13"/>
      <c r="C8" s="13"/>
      <c r="D8" s="13"/>
      <c r="E8" s="18" t="s">
        <v>228</v>
      </c>
      <c r="F8" s="15"/>
      <c r="G8" s="61">
        <f>GETPIVOTDATA("Resultatenhet",Pivot!$B$4)</f>
        <v>97</v>
      </c>
      <c r="H8" s="13"/>
      <c r="I8" s="13"/>
      <c r="J8" s="13"/>
      <c r="K8" s="13"/>
      <c r="L8" s="13"/>
      <c r="M8" s="13"/>
      <c r="N8" s="13"/>
      <c r="O8" s="13"/>
    </row>
    <row r="9" spans="1:15" x14ac:dyDescent="0.35">
      <c r="A9" s="13"/>
      <c r="B9" s="13"/>
      <c r="C9" s="13"/>
      <c r="D9" s="13"/>
      <c r="E9" s="18" t="s">
        <v>229</v>
      </c>
      <c r="F9" s="13"/>
      <c r="G9" s="61" t="str">
        <f>Pivot!G15</f>
        <v>(Alla)</v>
      </c>
      <c r="H9" s="13"/>
      <c r="I9" s="13"/>
      <c r="J9" s="13"/>
      <c r="K9" s="13"/>
      <c r="L9" s="13"/>
      <c r="M9" s="13"/>
      <c r="N9" s="13"/>
      <c r="O9" s="13"/>
    </row>
    <row r="10" spans="1:15" x14ac:dyDescent="0.35">
      <c r="A10" s="13"/>
      <c r="B10" s="13"/>
      <c r="C10" s="13"/>
      <c r="D10" s="13"/>
      <c r="E10" s="24" t="s">
        <v>239</v>
      </c>
      <c r="F10" s="15"/>
      <c r="G10" s="13"/>
      <c r="H10" s="13"/>
      <c r="I10" s="13"/>
      <c r="J10" s="13"/>
      <c r="K10" s="13"/>
      <c r="L10" s="13"/>
      <c r="M10" s="13"/>
      <c r="N10" s="13"/>
      <c r="O10" s="13"/>
    </row>
  </sheetData>
  <sheetProtection algorithmName="SHA-512" hashValue="Srn5fr3S0TNLtg2bj3MWfN4+BTm3D46tNlkGCyeAFEkJDazNyxKJxoD59I+FO3v12z+3YTyyivEERBjNA13owA==" saltValue="UargzZDiPLcKvw+6lvaoYA==" spinCount="100000" sheet="1" objects="1" scenarios="1" sort="0" autoFilter="0" pivotTables="0"/>
  <pageMargins left="0.7" right="0.7" top="0.75" bottom="0.75" header="0.3" footer="0.3"/>
  <pageSetup paperSize="9" scale="63" orientation="portrait" r:id="rId1"/>
  <rowBreaks count="2" manualBreakCount="2">
    <brk id="32" max="14" man="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0BB1-628A-4DC6-A705-D007CAC1C233}">
  <dimension ref="A2:O67"/>
  <sheetViews>
    <sheetView showGridLines="0" showRowColHeaders="0" workbookViewId="0">
      <selection activeCell="D67" sqref="D67"/>
    </sheetView>
  </sheetViews>
  <sheetFormatPr defaultRowHeight="14.5" x14ac:dyDescent="0.35"/>
  <cols>
    <col min="1" max="1" width="5.26953125" customWidth="1"/>
    <col min="2" max="2" width="56.81640625" customWidth="1"/>
    <col min="4" max="4" width="20.54296875" customWidth="1"/>
    <col min="5" max="5" width="12.54296875" customWidth="1"/>
    <col min="6" max="6" width="20.54296875" customWidth="1"/>
    <col min="7" max="8" width="12.54296875" customWidth="1"/>
    <col min="9" max="9" width="20.54296875" customWidth="1"/>
    <col min="10" max="10" width="12.54296875" customWidth="1"/>
    <col min="11" max="11" width="20.54296875" customWidth="1"/>
    <col min="12" max="12" width="12.54296875" customWidth="1"/>
    <col min="18" max="18" width="49.7265625" customWidth="1"/>
  </cols>
  <sheetData>
    <row r="2" spans="1:15" ht="18" x14ac:dyDescent="0.4">
      <c r="B2" s="21" t="s">
        <v>237</v>
      </c>
    </row>
    <row r="3" spans="1:15" ht="16.5" x14ac:dyDescent="0.35">
      <c r="B3" s="22" t="s">
        <v>387</v>
      </c>
    </row>
    <row r="4" spans="1:15" x14ac:dyDescent="0.35">
      <c r="B4" s="23" t="s">
        <v>227</v>
      </c>
      <c r="C4" s="62" t="str">
        <f>'Pivot-Index'!G1</f>
        <v>(Alla)</v>
      </c>
    </row>
    <row r="5" spans="1:15" x14ac:dyDescent="0.35">
      <c r="B5" s="23" t="s">
        <v>228</v>
      </c>
      <c r="C5" s="88">
        <f>GETPIVOTDATA("Resultatenhet",'Pivot-Index'!$F$3,"År",2024)</f>
        <v>97</v>
      </c>
    </row>
    <row r="6" spans="1:15" x14ac:dyDescent="0.35">
      <c r="B6" s="23" t="s">
        <v>238</v>
      </c>
      <c r="C6" s="62" t="str">
        <f>'Pivot-Index'!O1</f>
        <v>(Alla)</v>
      </c>
    </row>
    <row r="7" spans="1:15" ht="51.65" customHeight="1" x14ac:dyDescent="0.35">
      <c r="B7" s="137" t="s">
        <v>360</v>
      </c>
      <c r="C7" s="137"/>
      <c r="D7" s="137"/>
      <c r="E7" s="137"/>
      <c r="F7" s="137"/>
      <c r="G7" s="137"/>
      <c r="H7" s="137"/>
      <c r="I7" s="137"/>
      <c r="J7" s="137"/>
      <c r="K7" s="137"/>
      <c r="L7" s="137"/>
      <c r="M7" s="137"/>
      <c r="N7" s="137"/>
      <c r="O7" s="137"/>
    </row>
    <row r="8" spans="1:15" ht="131.5" customHeight="1" x14ac:dyDescent="0.35">
      <c r="B8" s="66"/>
      <c r="C8" s="66"/>
      <c r="D8" s="66"/>
      <c r="E8" s="66"/>
      <c r="F8" s="66"/>
      <c r="G8" s="66"/>
      <c r="I8" s="66"/>
      <c r="J8" s="66"/>
      <c r="K8" s="66"/>
      <c r="L8" s="66"/>
      <c r="M8" s="66"/>
      <c r="N8" s="66"/>
      <c r="O8" s="66"/>
    </row>
    <row r="9" spans="1:15" ht="17.25" customHeight="1" x14ac:dyDescent="0.35">
      <c r="B9" s="66"/>
      <c r="C9" s="66"/>
      <c r="D9" s="66"/>
      <c r="E9" s="66"/>
      <c r="F9" s="66"/>
      <c r="G9" s="66"/>
      <c r="I9" s="66"/>
      <c r="J9" s="66"/>
      <c r="K9" s="66"/>
      <c r="L9" s="66"/>
      <c r="M9" s="66"/>
      <c r="N9" s="66"/>
      <c r="O9" s="66"/>
    </row>
    <row r="11" spans="1:15" ht="18" x14ac:dyDescent="0.4">
      <c r="B11" s="21" t="s">
        <v>240</v>
      </c>
      <c r="D11" s="21">
        <v>2024</v>
      </c>
      <c r="I11" s="21">
        <v>2023</v>
      </c>
    </row>
    <row r="13" spans="1:15" ht="11.5" customHeight="1" x14ac:dyDescent="0.35">
      <c r="D13" s="92" t="str">
        <f>'Pivot-Index'!G1</f>
        <v>(Alla)</v>
      </c>
      <c r="F13" s="92" t="s">
        <v>381</v>
      </c>
      <c r="I13" s="92" t="str">
        <f>'Pivot-Index'!G1</f>
        <v>(Alla)</v>
      </c>
      <c r="K13" s="92" t="s">
        <v>381</v>
      </c>
    </row>
    <row r="14" spans="1:15" ht="29" x14ac:dyDescent="0.35">
      <c r="A14" s="30"/>
      <c r="B14" s="35" t="s">
        <v>340</v>
      </c>
      <c r="C14" s="26"/>
      <c r="D14" s="36" t="s">
        <v>241</v>
      </c>
      <c r="E14" s="36" t="s">
        <v>242</v>
      </c>
      <c r="F14" s="36" t="s">
        <v>241</v>
      </c>
      <c r="G14" s="36" t="s">
        <v>242</v>
      </c>
      <c r="I14" s="36" t="s">
        <v>241</v>
      </c>
      <c r="J14" s="36" t="s">
        <v>242</v>
      </c>
      <c r="K14" s="36" t="s">
        <v>241</v>
      </c>
      <c r="L14" s="36" t="s">
        <v>242</v>
      </c>
    </row>
    <row r="15" spans="1:15" ht="30" customHeight="1" x14ac:dyDescent="0.35">
      <c r="A15" s="30"/>
      <c r="B15" s="68" t="s">
        <v>319</v>
      </c>
      <c r="C15" s="37"/>
      <c r="D15" s="58">
        <f>IFERROR(IF(GETPIVOTDATA("F22",'Pivot-Index'!$J$130,"År",2024)&lt;5,"",GETPIVOTDATA("F22",'Pivot-Index'!$N$130,"År",2024)),"-")</f>
        <v>8.2631578947368425</v>
      </c>
      <c r="E15" s="138">
        <f>IFERROR(IF(GETPIVOTDATA("Index1",'Pivot-Index'!$B$275,"År",2024)&lt;5,"",GETPIVOTDATA("Index1",'Pivot-Index'!$F$275,"År",2024)),"-")</f>
        <v>8.90625</v>
      </c>
      <c r="F15" s="59">
        <v>8.2631578947368425</v>
      </c>
      <c r="G15" s="138">
        <v>8.9</v>
      </c>
      <c r="I15" s="58">
        <f>IFERROR(IF(GETPIVOTDATA("F22",'Pivot-Index'!$J$130,"År",2023)&lt;5,"",GETPIVOTDATA("F22",'Pivot-Index'!$N$130,"År",2023)),"-")</f>
        <v>7.5</v>
      </c>
      <c r="J15" s="138">
        <f>IFERROR(IF(GETPIVOTDATA("Index1",'Pivot-Index'!$B$275,"År",2023)&lt;5,"",GETPIVOTDATA("Index1",'Pivot-Index'!$F$275,"År",2023)),"-")</f>
        <v>8.5416666666666661</v>
      </c>
      <c r="K15" s="59">
        <v>7.5</v>
      </c>
      <c r="L15" s="138">
        <v>8.5416666666666661</v>
      </c>
    </row>
    <row r="16" spans="1:15" ht="30" customHeight="1" x14ac:dyDescent="0.35">
      <c r="B16" s="68" t="s">
        <v>291</v>
      </c>
      <c r="C16" s="37"/>
      <c r="D16" s="57">
        <f>IFERROR(IF(GETPIVOTDATA("F7",'Pivot-Index'!$B$46,"År",2024)&lt;5,"",GETPIVOTDATA("F7",'Pivot-Index'!$F$46,"År",2024)),"-")</f>
        <v>9.53125</v>
      </c>
      <c r="E16" s="139"/>
      <c r="F16" s="57">
        <v>9.53125</v>
      </c>
      <c r="G16" s="139"/>
      <c r="I16" s="57">
        <f>IFERROR(IF(GETPIVOTDATA("F7",'Pivot-Index'!$B$46,"År",2023)&lt;5,"",GETPIVOTDATA("F7",'Pivot-Index'!$F$46,"År",2023)),"-")</f>
        <v>9.375</v>
      </c>
      <c r="J16" s="139"/>
      <c r="K16" s="57">
        <v>9.375</v>
      </c>
      <c r="L16" s="139"/>
    </row>
    <row r="17" spans="2:12" x14ac:dyDescent="0.35">
      <c r="B17" s="29"/>
    </row>
    <row r="18" spans="2:12" x14ac:dyDescent="0.35">
      <c r="B18" s="33"/>
    </row>
    <row r="19" spans="2:12" ht="29" x14ac:dyDescent="0.35">
      <c r="B19" s="67" t="s">
        <v>341</v>
      </c>
      <c r="C19" s="26"/>
      <c r="D19" s="36" t="s">
        <v>241</v>
      </c>
      <c r="E19" s="36" t="s">
        <v>242</v>
      </c>
      <c r="F19" s="36" t="s">
        <v>241</v>
      </c>
      <c r="G19" s="36" t="s">
        <v>242</v>
      </c>
      <c r="I19" s="36" t="s">
        <v>241</v>
      </c>
      <c r="J19" s="36" t="s">
        <v>242</v>
      </c>
      <c r="K19" s="36" t="s">
        <v>241</v>
      </c>
      <c r="L19" s="36" t="s">
        <v>242</v>
      </c>
    </row>
    <row r="20" spans="2:12" ht="29" x14ac:dyDescent="0.35">
      <c r="B20" s="69" t="s">
        <v>289</v>
      </c>
      <c r="D20" s="58">
        <f>IFERROR(IF(GETPIVOTDATA("F5",'Pivot-Index'!$B$34,"År",2024)&lt;5,"",GETPIVOTDATA("F5",'Pivot-Index'!$F$34,"År",2024)),"-")</f>
        <v>8.0319148936170208</v>
      </c>
      <c r="E20" s="138">
        <f>IFERROR(IF(GETPIVOTDATA("Index2",'Pivot-Index'!$J$275,"År",2024)&lt;5,"",GETPIVOTDATA("Index2",'Pivot-Index'!$N$275,"År",2024)),"-")</f>
        <v>8.5638297872340434</v>
      </c>
      <c r="F20" s="59">
        <v>8.0319148936170208</v>
      </c>
      <c r="G20" s="138">
        <v>8.6</v>
      </c>
      <c r="I20" s="58">
        <f>IFERROR(IF(GETPIVOTDATA("F5",'Pivot-Index'!$B$34,"År",2023)&lt;5,"",GETPIVOTDATA("F5",'Pivot-Index'!$F$34,"År",2023)),"-")</f>
        <v>7.4468085106382977</v>
      </c>
      <c r="J20" s="138">
        <f>IFERROR(IF(GETPIVOTDATA("Index2",'Pivot-Index'!$J$275,"År",2023)&lt;5,"",GETPIVOTDATA("Index2",'Pivot-Index'!$N$275,"År",2023)),"-")</f>
        <v>8.085106382978724</v>
      </c>
      <c r="K20" s="59">
        <v>7.4468085106382977</v>
      </c>
      <c r="L20" s="138">
        <v>8.085106382978724</v>
      </c>
    </row>
    <row r="21" spans="2:12" ht="30" customHeight="1" x14ac:dyDescent="0.35">
      <c r="B21" s="69" t="s">
        <v>290</v>
      </c>
      <c r="D21" s="57">
        <f>IFERROR(IF(GETPIVOTDATA("F6",'Pivot-Index'!$J$34,"År",2024)&lt;5,"",GETPIVOTDATA("F6",'Pivot-Index'!$N$34,"År",2024)),"-")</f>
        <v>9.0957446808510642</v>
      </c>
      <c r="E21" s="139">
        <f>IFERROR(IF(GETPIVOTDATA("Index2",'Pivot-Index'!$J$275,"År",2023)&lt;5,"",GETPIVOTDATA("Index2",'Pivot-Index'!$N$275,"År",2023)),"-")</f>
        <v>8.085106382978724</v>
      </c>
      <c r="F21" s="57">
        <v>9.0957446808510642</v>
      </c>
      <c r="G21" s="139">
        <v>8.085106382978724</v>
      </c>
      <c r="I21" s="57">
        <f>IFERROR(IF(GETPIVOTDATA("F6",'Pivot-Index'!$J$34,"År",2023)&lt;5,"",GETPIVOTDATA("F6",'Pivot-Index'!$N$34,"År",2023)),"-")</f>
        <v>8.7234042553191493</v>
      </c>
      <c r="J21" s="139">
        <f>IFERROR(IF(GETPIVOTDATA("Index2",'Pivot-Index'!$J$275,"År",2023)&lt;5,"",GETPIVOTDATA("Index2",'Pivot-Index'!$N$275,"År",2023)),"-")</f>
        <v>8.085106382978724</v>
      </c>
      <c r="K21" s="57">
        <v>8.7234042553191493</v>
      </c>
      <c r="L21" s="139">
        <v>8.085106382978724</v>
      </c>
    </row>
    <row r="22" spans="2:12" x14ac:dyDescent="0.35">
      <c r="B22" s="32"/>
    </row>
    <row r="23" spans="2:12" x14ac:dyDescent="0.35">
      <c r="B23" s="27"/>
    </row>
    <row r="24" spans="2:12" ht="30" customHeight="1" x14ac:dyDescent="0.35">
      <c r="B24" s="35" t="s">
        <v>342</v>
      </c>
      <c r="D24" s="36" t="s">
        <v>241</v>
      </c>
      <c r="E24" s="36" t="s">
        <v>242</v>
      </c>
      <c r="F24" s="36" t="s">
        <v>241</v>
      </c>
      <c r="G24" s="36" t="s">
        <v>242</v>
      </c>
      <c r="I24" s="36" t="s">
        <v>241</v>
      </c>
      <c r="J24" s="36" t="s">
        <v>242</v>
      </c>
      <c r="K24" s="36" t="s">
        <v>241</v>
      </c>
      <c r="L24" s="36" t="s">
        <v>242</v>
      </c>
    </row>
    <row r="25" spans="2:12" ht="29" x14ac:dyDescent="0.35">
      <c r="B25" s="69" t="s">
        <v>298</v>
      </c>
      <c r="C25" s="26"/>
      <c r="D25" s="58">
        <f>IFERROR(IF(GETPIVOTDATA("F14",'Pivot-Index'!$J$82,"År",2024)&lt;5,"",GETPIVOTDATA("F14",'Pivot-Index'!$N$82,"År",2024)),"-")</f>
        <v>9.2105263157894743</v>
      </c>
      <c r="E25" s="138">
        <f>IFERROR(IF(GETPIVOTDATA("Index3",'Pivot-Index'!$R$275,"År",2024)&lt;5,"",GETPIVOTDATA("Index3",'Pivot-Index'!$V$275,"År",2024)),"-")</f>
        <v>9</v>
      </c>
      <c r="F25" s="59">
        <v>9.2105263157894743</v>
      </c>
      <c r="G25" s="138">
        <v>9</v>
      </c>
      <c r="I25" s="58">
        <f>IFERROR(IF(GETPIVOTDATA("F14",'Pivot-Index'!$J$82,"År",2023)&lt;5,"",GETPIVOTDATA("F14",'Pivot-Index'!$N$82,"År",2023)),"-")</f>
        <v>8.3695652173913047</v>
      </c>
      <c r="J25" s="138">
        <f>IFERROR(IF(GETPIVOTDATA("Index3",'Pivot-Index'!$R$275,"År",2023)&lt;5,"",GETPIVOTDATA("Index3",'Pivot-Index'!$V$275,"År",2023)),"-")</f>
        <v>8.4782608695652169</v>
      </c>
      <c r="K25" s="59">
        <v>8.3695652173913047</v>
      </c>
      <c r="L25" s="138">
        <v>8.4782608695652169</v>
      </c>
    </row>
    <row r="26" spans="2:12" ht="29" x14ac:dyDescent="0.35">
      <c r="B26" s="70" t="s">
        <v>299</v>
      </c>
      <c r="D26" s="57">
        <f>IFERROR(IF(GETPIVOTDATA("F16",'Pivot-Index'!$J$94,"År",2024)&lt;5,"",GETPIVOTDATA("F16",'Pivot-Index'!$N$94,"År",2024)),"-")</f>
        <v>8.7894736842105257</v>
      </c>
      <c r="E26" s="139"/>
      <c r="F26" s="57">
        <v>8.7894736842105257</v>
      </c>
      <c r="G26" s="139"/>
      <c r="I26" s="57">
        <f>IFERROR(IF(GETPIVOTDATA("F16",'Pivot-Index'!$J$94,"År",2023)&lt;5,"",GETPIVOTDATA("F16",'Pivot-Index'!$N$94,"År",2023)),"-")</f>
        <v>8.5869565217391308</v>
      </c>
      <c r="J26" s="139"/>
      <c r="K26" s="57">
        <v>8.5869565217391308</v>
      </c>
      <c r="L26" s="139"/>
    </row>
    <row r="27" spans="2:12" x14ac:dyDescent="0.35">
      <c r="B27" s="25"/>
    </row>
    <row r="28" spans="2:12" x14ac:dyDescent="0.35">
      <c r="B28" s="25"/>
    </row>
    <row r="29" spans="2:12" ht="30" customHeight="1" x14ac:dyDescent="0.35">
      <c r="B29" s="35" t="s">
        <v>343</v>
      </c>
      <c r="C29" s="31"/>
      <c r="D29" s="36" t="s">
        <v>241</v>
      </c>
      <c r="E29" s="36" t="s">
        <v>242</v>
      </c>
      <c r="F29" s="36" t="s">
        <v>241</v>
      </c>
      <c r="G29" s="36" t="s">
        <v>242</v>
      </c>
      <c r="I29" s="36" t="s">
        <v>241</v>
      </c>
      <c r="J29" s="36" t="s">
        <v>242</v>
      </c>
      <c r="K29" s="36" t="s">
        <v>241</v>
      </c>
      <c r="L29" s="36" t="s">
        <v>242</v>
      </c>
    </row>
    <row r="30" spans="2:12" ht="22.5" customHeight="1" x14ac:dyDescent="0.35">
      <c r="B30" s="70" t="s">
        <v>294</v>
      </c>
      <c r="C30" s="26"/>
      <c r="D30" s="58">
        <f>IFERROR(IF(GETPIVOTDATA("F10",'Pivot-Index'!$J$58,"År",2024)&lt;5,"",GETPIVOTDATA("F10",'Pivot-Index'!$N$58,"År",2024)),"-")</f>
        <v>9.0425531914893611</v>
      </c>
      <c r="E30" s="138">
        <f>IFERROR(IF(GETPIVOTDATA("Index4",'Pivot-Index'!$Z$275,"År",2024)&lt;5,"",GETPIVOTDATA("Index4",'Pivot-Index'!$AD$275,"År",2024)),"-")</f>
        <v>9.375</v>
      </c>
      <c r="F30" s="59">
        <v>9.0425531914893611</v>
      </c>
      <c r="G30" s="138">
        <v>9.375</v>
      </c>
      <c r="I30" s="58">
        <f>IFERROR(IF(GETPIVOTDATA("F10",'Pivot-Index'!$J$58,"År",2023)&lt;5,"",GETPIVOTDATA("F10",'Pivot-Index'!$N$58,"År",2023)),"-")</f>
        <v>8.7234042553191493</v>
      </c>
      <c r="J30" s="138">
        <f>IFERROR(IF(GETPIVOTDATA("Index4",'Pivot-Index'!$Z$275,"År",2023)&lt;5,"",GETPIVOTDATA("Index4",'Pivot-Index'!$AD$275,"År",2023)),"-")</f>
        <v>9.1666666666666661</v>
      </c>
      <c r="K30" s="59">
        <v>8.7234042553191493</v>
      </c>
      <c r="L30" s="138">
        <v>9.1666666666666661</v>
      </c>
    </row>
    <row r="31" spans="2:12" ht="21.75" customHeight="1" x14ac:dyDescent="0.35">
      <c r="B31" s="70" t="s">
        <v>296</v>
      </c>
      <c r="D31" s="57">
        <f>IFERROR(IF(GETPIVOTDATA("F12",'Pivot-Index'!$J$70,"År",2024)&lt;5,"",GETPIVOTDATA("F12",'Pivot-Index'!$N$70,"År",2024)),"-")</f>
        <v>8.5638297872340434</v>
      </c>
      <c r="E31" s="140"/>
      <c r="F31" s="57">
        <v>8.5638297872340434</v>
      </c>
      <c r="G31" s="140"/>
      <c r="I31" s="57">
        <f>IFERROR(IF(GETPIVOTDATA("F12",'Pivot-Index'!$J$70,"År",2023)&lt;5,"",GETPIVOTDATA("F12",'Pivot-Index'!$N$70,"År",2023)),"-")</f>
        <v>7.8723404255319149</v>
      </c>
      <c r="J31" s="140"/>
      <c r="K31" s="57">
        <v>7.8723404255319149</v>
      </c>
      <c r="L31" s="140"/>
    </row>
    <row r="32" spans="2:12" ht="29" x14ac:dyDescent="0.35">
      <c r="B32" s="70" t="s">
        <v>339</v>
      </c>
      <c r="D32" s="57">
        <f>IFERROR(IF(GETPIVOTDATA("F17",'Pivot-Index'!$B$106,"År",2024)&lt;5,"",GETPIVOTDATA("F17",'Pivot-Index'!$F$106,"År",2024)),"-")</f>
        <v>8.3516483516483522</v>
      </c>
      <c r="E32" s="139"/>
      <c r="F32" s="57">
        <v>8.3516483516483522</v>
      </c>
      <c r="G32" s="139"/>
      <c r="I32" s="57">
        <f>IFERROR(IF(GETPIVOTDATA("F17",'Pivot-Index'!$B$106,"År",2023)&lt;5,"",GETPIVOTDATA("F17",'Pivot-Index'!$F$106,"År",2023)),"-")</f>
        <v>7.7777777777777777</v>
      </c>
      <c r="J32" s="139"/>
      <c r="K32" s="57">
        <v>7.7777777777777777</v>
      </c>
      <c r="L32" s="139"/>
    </row>
    <row r="33" spans="2:12" x14ac:dyDescent="0.35">
      <c r="B33" s="29"/>
    </row>
    <row r="35" spans="2:12" ht="40" customHeight="1" x14ac:dyDescent="0.35">
      <c r="B35" s="35" t="s">
        <v>344</v>
      </c>
      <c r="C35" s="26"/>
      <c r="D35" s="36" t="s">
        <v>241</v>
      </c>
      <c r="E35" s="36" t="s">
        <v>242</v>
      </c>
      <c r="F35" s="36" t="s">
        <v>241</v>
      </c>
      <c r="G35" s="36" t="s">
        <v>242</v>
      </c>
      <c r="I35" s="36" t="s">
        <v>241</v>
      </c>
      <c r="J35" s="36" t="s">
        <v>242</v>
      </c>
      <c r="K35" s="36" t="s">
        <v>241</v>
      </c>
      <c r="L35" s="36" t="s">
        <v>242</v>
      </c>
    </row>
    <row r="36" spans="2:12" ht="30" customHeight="1" x14ac:dyDescent="0.35">
      <c r="B36" s="28" t="s">
        <v>177</v>
      </c>
      <c r="C36" s="26"/>
      <c r="D36" s="58">
        <f>IFERROR(IF(GETPIVOTDATA("F14",'Pivot-Index'!$J$82,"År",2024)&lt;5,"",GETPIVOTDATA("F14",'Pivot-Index'!$N$82,"År",2024)),"-")</f>
        <v>9.2105263157894743</v>
      </c>
      <c r="E36" s="138">
        <f>IFERROR(IF(GETPIVOTDATA("Index5",'Pivot-Index'!$AH$274,"År",2024)&lt;5,"",GETPIVOTDATA("Index5",'Pivot-Index'!$AL$274,"År",2024)),"-")</f>
        <v>8.6315789473684212</v>
      </c>
      <c r="F36" s="59">
        <v>9.2105263157894743</v>
      </c>
      <c r="G36" s="138">
        <v>8.6</v>
      </c>
      <c r="I36" s="58">
        <f>IFERROR(IF(GETPIVOTDATA("F14",'Pivot-Index'!$J$82,"År",2023)&lt;5,"",GETPIVOTDATA("F14",'Pivot-Index'!$N$82,"År",2023)),"-")</f>
        <v>8.3695652173913047</v>
      </c>
      <c r="J36" s="138">
        <f>IFERROR(IF(GETPIVOTDATA("Index5",'Pivot-Index'!$AH$274,"År",2023)&lt;5,"",GETPIVOTDATA("Index5",'Pivot-Index'!$AL$274,"År",2023)),"-")</f>
        <v>8.1914893617021285</v>
      </c>
      <c r="K36" s="59">
        <v>8.3695652173913047</v>
      </c>
      <c r="L36" s="138">
        <v>8.1914893617021285</v>
      </c>
    </row>
    <row r="37" spans="2:12" ht="30" customHeight="1" x14ac:dyDescent="0.35">
      <c r="B37" s="28" t="s">
        <v>178</v>
      </c>
      <c r="D37" s="57">
        <f>IFERROR(IF(GETPIVOTDATA("F15",'Pivot-Index'!$B$94,"År",2024)&lt;5,"",GETPIVOTDATA("F15",'Pivot-Index'!$F$94,"År",2024)),"-")</f>
        <v>8.8947368421052637</v>
      </c>
      <c r="E37" s="139"/>
      <c r="F37" s="57">
        <v>8.8947368421052637</v>
      </c>
      <c r="G37" s="139"/>
      <c r="I37" s="57">
        <f>IFERROR(IF(GETPIVOTDATA("F15",'Pivot-Index'!$B$94,"År",2023)&lt;5,"",GETPIVOTDATA("F15",'Pivot-Index'!$F$94,"År",2023)),"-")</f>
        <v>7.8723404255319149</v>
      </c>
      <c r="J37" s="139"/>
      <c r="K37" s="57">
        <v>7.8723404255319149</v>
      </c>
      <c r="L37" s="139"/>
    </row>
    <row r="38" spans="2:12" x14ac:dyDescent="0.35">
      <c r="B38" s="29"/>
    </row>
    <row r="39" spans="2:12" ht="28.5" customHeight="1" x14ac:dyDescent="0.35"/>
    <row r="40" spans="2:12" ht="40" customHeight="1" x14ac:dyDescent="0.35">
      <c r="B40" s="35" t="s">
        <v>345</v>
      </c>
      <c r="D40" s="36" t="s">
        <v>241</v>
      </c>
      <c r="E40" s="36" t="s">
        <v>242</v>
      </c>
      <c r="F40" s="36" t="s">
        <v>241</v>
      </c>
      <c r="G40" s="36" t="s">
        <v>242</v>
      </c>
      <c r="I40" s="36" t="s">
        <v>241</v>
      </c>
      <c r="J40" s="36" t="s">
        <v>242</v>
      </c>
      <c r="K40" s="36" t="s">
        <v>241</v>
      </c>
      <c r="L40" s="36" t="s">
        <v>242</v>
      </c>
    </row>
    <row r="41" spans="2:12" ht="30" customHeight="1" x14ac:dyDescent="0.35">
      <c r="B41" s="34" t="s">
        <v>285</v>
      </c>
      <c r="C41" s="26"/>
      <c r="D41" s="58">
        <f>IFERROR(IF(GETPIVOTDATA("F1",'Pivot-Index'!$B$10,"År",2024)&lt;5,"",GETPIVOTDATA("F1",'Pivot-Index'!$F$10,"År",2024)),"-")</f>
        <v>8.473684210526315</v>
      </c>
      <c r="E41" s="138">
        <f>IFERROR(IF(GETPIVOTDATA("Index6",'Pivot-Index'!$AP$274,"År",2024)&lt;5,"",GETPIVOTDATA("Index6",'Pivot-Index'!$AT$274,"År",2024)),"-")</f>
        <v>8.5789473684210531</v>
      </c>
      <c r="F41" s="59">
        <v>8.473684210526315</v>
      </c>
      <c r="G41" s="138">
        <v>8.6</v>
      </c>
      <c r="I41" s="58">
        <f>IFERROR(IF(GETPIVOTDATA("F1",'Pivot-Index'!$B$10,"År",2023)&lt;5,"",GETPIVOTDATA("F1",'Pivot-Index'!$F$10,"År",2023)),"-")</f>
        <v>8.0208333333333339</v>
      </c>
      <c r="J41" s="138">
        <f>IFERROR(IF(GETPIVOTDATA("Index6",'Pivot-Index'!$AP$274,"År",2023)&lt;5,"",GETPIVOTDATA("Index6",'Pivot-Index'!$AT$274,"År",2023)),"-")</f>
        <v>8.28125</v>
      </c>
      <c r="K41" s="59">
        <v>8.0208333333333339</v>
      </c>
      <c r="L41" s="138">
        <v>8.28125</v>
      </c>
    </row>
    <row r="42" spans="2:12" ht="30" customHeight="1" x14ac:dyDescent="0.35">
      <c r="B42" s="28" t="s">
        <v>286</v>
      </c>
      <c r="D42" s="57">
        <f>IFERROR(IF(GETPIVOTDATA("F2",'Pivot-Index'!$J$10,"År",2024)&lt;5,"",GETPIVOTDATA("F2",'Pivot-Index'!$N$10,"År",2024)),"-")</f>
        <v>8.6702127659574462</v>
      </c>
      <c r="E42" s="139"/>
      <c r="F42" s="57">
        <v>8.6702127659574462</v>
      </c>
      <c r="G42" s="139"/>
      <c r="I42" s="57">
        <f>IFERROR(IF(GETPIVOTDATA("F2",'Pivot-Index'!$J$10,"År",2023)&lt;5,"",GETPIVOTDATA("F2",'Pivot-Index'!$N$10,"År",2023)),"-")</f>
        <v>8.5106382978723403</v>
      </c>
      <c r="J42" s="139"/>
      <c r="K42" s="57">
        <v>8.5106382978723403</v>
      </c>
      <c r="L42" s="139"/>
    </row>
    <row r="43" spans="2:12" x14ac:dyDescent="0.35">
      <c r="B43" s="29"/>
    </row>
    <row r="45" spans="2:12" ht="40" customHeight="1" x14ac:dyDescent="0.35">
      <c r="B45" s="35" t="s">
        <v>346</v>
      </c>
      <c r="D45" s="36" t="s">
        <v>241</v>
      </c>
      <c r="E45" s="36" t="s">
        <v>242</v>
      </c>
      <c r="F45" s="36" t="s">
        <v>241</v>
      </c>
      <c r="G45" s="36" t="s">
        <v>242</v>
      </c>
      <c r="I45" s="36" t="s">
        <v>241</v>
      </c>
      <c r="J45" s="36" t="s">
        <v>242</v>
      </c>
      <c r="K45" s="36" t="s">
        <v>241</v>
      </c>
      <c r="L45" s="36" t="s">
        <v>242</v>
      </c>
    </row>
    <row r="46" spans="2:12" ht="30" customHeight="1" x14ac:dyDescent="0.35">
      <c r="B46" s="28" t="s">
        <v>306</v>
      </c>
      <c r="D46" s="57">
        <f>IFERROR(IF(GETPIVOTDATA("F4",'Pivot-Index'!$J$22,"År",2024)&lt;5,"",GETPIVOTDATA("F4",'Pivot-Index'!$N$22,"År",2024)),"-")</f>
        <v>7.4736842105263159</v>
      </c>
      <c r="E46" s="90"/>
      <c r="F46" s="57">
        <v>7.4736842105263159</v>
      </c>
      <c r="G46" s="90"/>
      <c r="I46" s="57">
        <f>IFERROR(IF(GETPIVOTDATA("F26",'Pivot-Index'!$J$154,"År",2023)&lt;5,"",GETPIVOTDATA("F26",'Pivot-Index'!$N$154,"År",2023)),"-")</f>
        <v>7.5</v>
      </c>
      <c r="J46" s="90"/>
      <c r="K46" s="57">
        <v>7.5</v>
      </c>
      <c r="L46" s="90"/>
    </row>
    <row r="49" spans="2:15" ht="40" customHeight="1" x14ac:dyDescent="0.35">
      <c r="B49" s="35" t="s">
        <v>347</v>
      </c>
      <c r="D49" s="36" t="s">
        <v>241</v>
      </c>
      <c r="E49" s="36" t="s">
        <v>242</v>
      </c>
      <c r="F49" s="36" t="s">
        <v>241</v>
      </c>
      <c r="G49" s="36" t="s">
        <v>242</v>
      </c>
      <c r="I49" s="36" t="s">
        <v>241</v>
      </c>
      <c r="J49" s="36" t="s">
        <v>242</v>
      </c>
      <c r="K49" s="36" t="s">
        <v>241</v>
      </c>
      <c r="L49" s="36" t="s">
        <v>242</v>
      </c>
    </row>
    <row r="50" spans="2:15" ht="30" customHeight="1" x14ac:dyDescent="0.35">
      <c r="B50" s="28" t="s">
        <v>179</v>
      </c>
      <c r="D50" s="58">
        <f>IFERROR(IF(GETPIVOTDATA("F15",'Pivot-Index'!$B$94,"År",2024)&lt;5,"",GETPIVOTDATA("F15",'Pivot-Index'!$F$94,"År",2024)),"-")</f>
        <v>8.8947368421052637</v>
      </c>
      <c r="E50" s="138">
        <f>IFERROR(IF(GETPIVOTDATA("Index8",'Pivot-Index'!$L$290,"År",2024)&lt;5,"",GETPIVOTDATA("Index8",'Pivot-Index'!$P$290,"År",2024)),"-")</f>
        <v>8.7719298245614059</v>
      </c>
      <c r="F50" s="59">
        <v>8.8947368421052637</v>
      </c>
      <c r="G50" s="138">
        <v>8.8000000000000007</v>
      </c>
      <c r="I50" s="58">
        <f>IFERROR(IF(GETPIVOTDATA("F15",'Pivot-Index'!$B$94,"År",2023)&lt;5,"",GETPIVOTDATA("F15",'Pivot-Index'!$F$94,"År",2023)),"-")</f>
        <v>7.8723404255319149</v>
      </c>
      <c r="J50" s="138">
        <f>IFERROR(IF(GETPIVOTDATA("Index8",'Pivot-Index'!$L$290,"År",2023)&lt;5,"",GETPIVOTDATA("Index8",'Pivot-Index'!$P$290,"År",2023)),"-")</f>
        <v>7.9078014184397158</v>
      </c>
      <c r="K50" s="59">
        <v>7.8723404255319149</v>
      </c>
      <c r="L50" s="138">
        <v>7.9078014184397158</v>
      </c>
    </row>
    <row r="51" spans="2:15" ht="30" customHeight="1" x14ac:dyDescent="0.35">
      <c r="B51" s="28" t="s">
        <v>307</v>
      </c>
      <c r="D51" s="58">
        <f>IFERROR(IF(GETPIVOTDATA("F24",'Pivot-Index'!$J$142,"År",2024)&lt;5,"",GETPIVOTDATA("F24",'Pivot-Index'!$N$142,"År",2024)),"-")</f>
        <v>8.8947368421052637</v>
      </c>
      <c r="E51" s="140"/>
      <c r="F51" s="57">
        <v>8.8947368421052637</v>
      </c>
      <c r="G51" s="140"/>
      <c r="I51" s="58">
        <f>IFERROR(IF(GETPIVOTDATA("F24",'Pivot-Index'!$J$142,"År",2023)&lt;5,"",GETPIVOTDATA("F24",'Pivot-Index'!$N$142,"År",2023)),"-")</f>
        <v>7.1590909090909092</v>
      </c>
      <c r="J51" s="140"/>
      <c r="K51" s="57">
        <v>7.1590909090909092</v>
      </c>
      <c r="L51" s="140"/>
    </row>
    <row r="52" spans="2:15" ht="30" customHeight="1" x14ac:dyDescent="0.35">
      <c r="B52" s="28" t="s">
        <v>308</v>
      </c>
      <c r="D52" s="57">
        <f>IFERROR(IF(GETPIVOTDATA("F25",'Pivot-Index'!$B$154,"År",2024)&lt;5,"",GETPIVOTDATA("F25",'Pivot-Index'!$F$154,"År",2024)),"-")</f>
        <v>8.526315789473685</v>
      </c>
      <c r="E52" s="139"/>
      <c r="F52" s="57">
        <v>8.526315789473685</v>
      </c>
      <c r="G52" s="139"/>
      <c r="I52" s="57">
        <f>IFERROR(IF(GETPIVOTDATA("F25",'Pivot-Index'!$B$154,"År",2023)&lt;5,"",GETPIVOTDATA("F25",'Pivot-Index'!$F$154,"År",2023)),"-")</f>
        <v>8.6363636363636367</v>
      </c>
      <c r="J52" s="139"/>
      <c r="K52" s="57">
        <v>8.6363636363636367</v>
      </c>
      <c r="L52" s="139"/>
    </row>
    <row r="55" spans="2:15" ht="40" customHeight="1" x14ac:dyDescent="0.35">
      <c r="B55" s="35" t="s">
        <v>348</v>
      </c>
      <c r="D55" s="36" t="s">
        <v>241</v>
      </c>
      <c r="E55" s="36" t="s">
        <v>242</v>
      </c>
      <c r="F55" s="36" t="s">
        <v>241</v>
      </c>
      <c r="G55" s="36" t="s">
        <v>242</v>
      </c>
      <c r="I55" s="36" t="s">
        <v>241</v>
      </c>
      <c r="J55" s="36" t="s">
        <v>242</v>
      </c>
      <c r="K55" s="36" t="s">
        <v>241</v>
      </c>
      <c r="L55" s="36" t="s">
        <v>242</v>
      </c>
    </row>
    <row r="56" spans="2:15" ht="30" customHeight="1" x14ac:dyDescent="0.35">
      <c r="B56" s="34" t="s">
        <v>287</v>
      </c>
      <c r="D56" s="57">
        <f>IFERROR(IF(GETPIVOTDATA("F3",'Pivot-Index'!$B$22,"År",2024)&lt;5,"",GETPIVOTDATA("F3",'Pivot-Index'!$F$22,"År",2024)),"-")</f>
        <v>8.387096774193548</v>
      </c>
      <c r="E56" s="138">
        <f>IFERROR(IF(GETPIVOTDATA("Index9",'Pivot-Index'!$T$290,"År",2024)&lt;5,"",GETPIVOTDATA("Index9",'Pivot-Index'!$X$290,"År",2024)),"-")</f>
        <v>8.8157894736842106</v>
      </c>
      <c r="F56" s="57">
        <v>8.387096774193548</v>
      </c>
      <c r="G56" s="138">
        <v>8.8000000000000007</v>
      </c>
      <c r="I56" s="57">
        <f>IFERROR(IF(GETPIVOTDATA("F3",'Pivot-Index'!$B$22,"År",2023)&lt;5,"",GETPIVOTDATA("F3",'Pivot-Index'!$F$22,"År",2023)),"-")</f>
        <v>8.6170212765957448</v>
      </c>
      <c r="J56" s="138">
        <f>IFERROR(IF(GETPIVOTDATA("Index9",'Pivot-Index'!$T$290,"År",2023)&lt;5,"",GETPIVOTDATA("Index9",'Pivot-Index'!$X$290,"År",2023)),"-")</f>
        <v>8.6702127659574462</v>
      </c>
      <c r="K56" s="57">
        <v>8.6170212765957448</v>
      </c>
      <c r="L56" s="138">
        <v>8.6702127659574462</v>
      </c>
    </row>
    <row r="57" spans="2:15" ht="30" customHeight="1" x14ac:dyDescent="0.35">
      <c r="B57" s="28" t="s">
        <v>295</v>
      </c>
      <c r="D57" s="57">
        <f>IFERROR(IF(GETPIVOTDATA("F11",'Pivot-Index'!$B$70,"År",2024)&lt;5,"",GETPIVOTDATA("F11",'Pivot-Index'!$F$70,"År",2024)),"-")</f>
        <v>9.2105263157894743</v>
      </c>
      <c r="E57" s="139"/>
      <c r="F57" s="57">
        <v>9.2105263157894743</v>
      </c>
      <c r="G57" s="139"/>
      <c r="I57" s="57">
        <f>IFERROR(IF(GETPIVOTDATA("F11",'Pivot-Index'!$B$70,"År",2023)&lt;5,"",GETPIVOTDATA("F11",'Pivot-Index'!$F$70,"År",2023)),"-")</f>
        <v>8.804347826086957</v>
      </c>
      <c r="J57" s="139"/>
      <c r="K57" s="57">
        <v>8.804347826086957</v>
      </c>
      <c r="L57" s="139"/>
    </row>
    <row r="60" spans="2:15" ht="30" customHeight="1" x14ac:dyDescent="0.35">
      <c r="B60" s="35" t="s">
        <v>349</v>
      </c>
      <c r="D60" s="36" t="s">
        <v>241</v>
      </c>
      <c r="E60" s="36" t="s">
        <v>242</v>
      </c>
      <c r="F60" s="36" t="s">
        <v>241</v>
      </c>
      <c r="G60" s="36" t="s">
        <v>242</v>
      </c>
      <c r="I60" s="36" t="s">
        <v>241</v>
      </c>
      <c r="J60" s="36" t="s">
        <v>242</v>
      </c>
      <c r="K60" s="36" t="s">
        <v>241</v>
      </c>
      <c r="L60" s="36" t="s">
        <v>242</v>
      </c>
    </row>
    <row r="61" spans="2:15" ht="30" customHeight="1" x14ac:dyDescent="0.35">
      <c r="B61" s="28" t="s">
        <v>292</v>
      </c>
      <c r="D61" s="57">
        <f>IFERROR(IF(GETPIVOTDATA("F8",'Pivot-Index'!$J$46,"År",2024)&lt;5,"",GETPIVOTDATA("F8",'Pivot-Index'!$N$46,"År",2024)),"-")</f>
        <v>9.1052631578947363</v>
      </c>
      <c r="E61" s="57">
        <f>IFERROR(IF(GETPIVOTDATA("Index10",'Pivot-Index'!$AB$290,"År",2024)&lt;5,"",GETPIVOTDATA("Index10",'Pivot-Index'!$AF$290,"År",2024)),"-")</f>
        <v>9.1052631578947363</v>
      </c>
      <c r="F61" s="57">
        <v>9.1052631578947363</v>
      </c>
      <c r="G61" s="57">
        <v>9.1052631578947363</v>
      </c>
      <c r="I61" s="57">
        <f>IFERROR(IF(GETPIVOTDATA("F8",'Pivot-Index'!$J$46,"År",2023)&lt;5,"",GETPIVOTDATA("F8",'Pivot-Index'!$N$46,"År",2023)),"-")</f>
        <v>8.2978723404255312</v>
      </c>
      <c r="J61" s="57">
        <f>IFERROR(IF(GETPIVOTDATA("Index10",'Pivot-Index'!$AB$290,"År",2023)&lt;5,"",GETPIVOTDATA("Index10",'Pivot-Index'!$AF$290,"År",2023)),"-")</f>
        <v>8.2978723404255312</v>
      </c>
      <c r="K61" s="57">
        <v>8.2978723404255312</v>
      </c>
      <c r="L61" s="57">
        <v>8.2978723404255312</v>
      </c>
    </row>
    <row r="64" spans="2:15" ht="30" customHeight="1" x14ac:dyDescent="0.4">
      <c r="O64" s="9"/>
    </row>
    <row r="65" spans="15:15" ht="30" customHeight="1" x14ac:dyDescent="0.4">
      <c r="O65" s="9"/>
    </row>
    <row r="66" spans="15:15" ht="30" customHeight="1" x14ac:dyDescent="0.35"/>
    <row r="67" spans="15:15" ht="30" customHeight="1" x14ac:dyDescent="0.4">
      <c r="O67" s="9"/>
    </row>
  </sheetData>
  <sheetProtection algorithmName="SHA-512" hashValue="mDHjZR44ivAy4y+GbWj1WETORxTdAvrVjAjVuSrq7cGy5bo7iFlkNnCdqe+lgc0vqaIXE0dx9qlEmtRiwP8tjw==" saltValue="5+pCBpsB6FdsoxRqnIcVzA==" spinCount="100000" sheet="1" scenarios="1" sort="0" autoFilter="0" pivotTables="0"/>
  <mergeCells count="33">
    <mergeCell ref="E41:E42"/>
    <mergeCell ref="G41:G42"/>
    <mergeCell ref="E50:E52"/>
    <mergeCell ref="G50:G52"/>
    <mergeCell ref="E56:E57"/>
    <mergeCell ref="G56:G57"/>
    <mergeCell ref="E25:E26"/>
    <mergeCell ref="G25:G26"/>
    <mergeCell ref="E30:E32"/>
    <mergeCell ref="G30:G32"/>
    <mergeCell ref="E36:E37"/>
    <mergeCell ref="G36:G37"/>
    <mergeCell ref="J25:J26"/>
    <mergeCell ref="L25:L26"/>
    <mergeCell ref="J56:J57"/>
    <mergeCell ref="L56:L57"/>
    <mergeCell ref="J41:J42"/>
    <mergeCell ref="L41:L42"/>
    <mergeCell ref="J50:J52"/>
    <mergeCell ref="L50:L52"/>
    <mergeCell ref="J36:J37"/>
    <mergeCell ref="L36:L37"/>
    <mergeCell ref="J30:J32"/>
    <mergeCell ref="L30:L32"/>
    <mergeCell ref="B7:O7"/>
    <mergeCell ref="J15:J16"/>
    <mergeCell ref="L15:L16"/>
    <mergeCell ref="J20:J21"/>
    <mergeCell ref="L20:L21"/>
    <mergeCell ref="E15:E16"/>
    <mergeCell ref="G15:G16"/>
    <mergeCell ref="E20:E21"/>
    <mergeCell ref="G20:G21"/>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94BB-FF7C-4CD0-950C-A78A1DFAB736}">
  <dimension ref="B1:AG12"/>
  <sheetViews>
    <sheetView showGridLines="0" showRowColHeaders="0" zoomScaleNormal="100" workbookViewId="0">
      <selection activeCell="Q18" sqref="Q18"/>
    </sheetView>
  </sheetViews>
  <sheetFormatPr defaultRowHeight="14.5" x14ac:dyDescent="0.35"/>
  <cols>
    <col min="1" max="1" width="6.453125" customWidth="1"/>
    <col min="2" max="2" width="23.453125" customWidth="1"/>
    <col min="3" max="36" width="15.54296875" customWidth="1"/>
  </cols>
  <sheetData>
    <row r="1" spans="2:33" s="102" customFormat="1" ht="15.65" customHeight="1" x14ac:dyDescent="0.35">
      <c r="B1" s="102">
        <v>2023</v>
      </c>
      <c r="C1" s="103">
        <f>IFERROR(IF(GETPIVOTDATA("Index1",'Pivot-Index'!$B$275,"År",2023)&lt;5,"",GETPIVOTDATA("Index1",'Pivot-Index'!$F$275,"År",2023)),"-")</f>
        <v>8.5416666666666661</v>
      </c>
      <c r="D1" s="103">
        <f>IFERROR(IF(GETPIVOTDATA("F22",'Pivot-Index'!$J$130,"År",2023)&lt;5,"",GETPIVOTDATA("F22",'Pivot-Index'!$N$130,"År",2023)),"-")</f>
        <v>7.5</v>
      </c>
      <c r="E1" s="103">
        <f>IFERROR(IF(GETPIVOTDATA("F7",'Pivot-Index'!$B$46,"År",2023)&lt;5,"",GETPIVOTDATA("F7",'Pivot-Index'!$F$46,"År",2023)),"-")</f>
        <v>9.375</v>
      </c>
      <c r="F1" s="103">
        <f>IFERROR(IF(GETPIVOTDATA("Index2",'Pivot-Index'!$J$275,"År",2023)&lt;5,"",GETPIVOTDATA("Index2",'Pivot-Index'!$N$275,"År",2023)),"-")</f>
        <v>8.085106382978724</v>
      </c>
      <c r="G1" s="103">
        <f>IFERROR(IF(GETPIVOTDATA("F5",'Pivot-Index'!$B$34,"År",2023)&lt;5,"",GETPIVOTDATA("F5",'Pivot-Index'!$F$34,"År",2023)),"-")</f>
        <v>7.4468085106382977</v>
      </c>
      <c r="H1" s="103">
        <f>IFERROR(IF(GETPIVOTDATA("F6",'Pivot-Index'!$J$34,"År",2023)&lt;5,"",GETPIVOTDATA("F6",'Pivot-Index'!$N$34,"År",2023)),"-")</f>
        <v>8.7234042553191493</v>
      </c>
      <c r="I1" s="103">
        <f>IFERROR(IF(GETPIVOTDATA("Index3",'Pivot-Index'!$R$275,"År",2023)&lt;5,"",GETPIVOTDATA("Index3",'Pivot-Index'!$V$275,"År",2023)),"-")</f>
        <v>8.4782608695652169</v>
      </c>
      <c r="J1" s="103">
        <f>IFERROR(IF(GETPIVOTDATA("F14",'Pivot-Index'!$J$82,"År",2023)&lt;5,"",GETPIVOTDATA("F14",'Pivot-Index'!$N$82,"År",2023)),"-")</f>
        <v>8.3695652173913047</v>
      </c>
      <c r="K1" s="103">
        <f>IFERROR(IF(GETPIVOTDATA("F16",'Pivot-Index'!$J$94,"År",2023)&lt;5,"",GETPIVOTDATA("F16",'Pivot-Index'!$N$94,"År",2023)),"-")</f>
        <v>8.5869565217391308</v>
      </c>
      <c r="L1" s="104">
        <f>IFERROR(IF(GETPIVOTDATA("Index4",'Pivot-Index'!$Z$275,"År",2023)&lt;5,"",GETPIVOTDATA("Index4",'Pivot-Index'!$AD$275,"År",2023)),"-")</f>
        <v>9.1666666666666661</v>
      </c>
      <c r="M1" s="103">
        <f>IFERROR(IF(GETPIVOTDATA("F10",'Pivot-Index'!$J$58,"År",2023)&lt;5,"",GETPIVOTDATA("F10",'Pivot-Index'!$N$58,"År",2023)),"-")</f>
        <v>8.7234042553191493</v>
      </c>
      <c r="N1" s="103">
        <f>IFERROR(IF(GETPIVOTDATA("F12",'Pivot-Index'!$J$70,"År",2023)&lt;5,"",GETPIVOTDATA("F12",'Pivot-Index'!$N$70,"År",2023)),"-")</f>
        <v>7.8723404255319149</v>
      </c>
      <c r="O1" s="103">
        <f>IFERROR(IF(GETPIVOTDATA("F17",'Pivot-Index'!$B$106,"År",2023)&lt;5,"",GETPIVOTDATA("F17",'Pivot-Index'!$F$106,"År",2023)),"-")</f>
        <v>7.7777777777777777</v>
      </c>
      <c r="P1" s="103">
        <f>IFERROR(IF(GETPIVOTDATA("Index5",'Pivot-Index'!$AH$274,"År",2023)&lt;5,"",GETPIVOTDATA("Index5",'Pivot-Index'!$AL$274,"År",2023)),"-")</f>
        <v>8.1914893617021285</v>
      </c>
      <c r="Q1" s="103">
        <f>IFERROR(IF(GETPIVOTDATA("F9",'Pivot-Index'!$B$58,"År",2023)&lt;5,"",GETPIVOTDATA("F9",'Pivot-Index'!$F$58,"År",2023)),"-")</f>
        <v>8.9361702127659566</v>
      </c>
      <c r="R1" s="103">
        <f>IFERROR(IF(GETPIVOTDATA("F13",'Pivot-Index'!$B$82,"År",2023)&lt;5,"",GETPIVOTDATA("F13",'Pivot-Index'!$F$82,"År",2023)),"-")</f>
        <v>7.5</v>
      </c>
      <c r="S1" s="103">
        <f>IFERROR(IF(GETPIVOTDATA("Index6",'Pivot-Index'!$AP$274,"År",2023)&lt;5,"",GETPIVOTDATA("Index6",'Pivot-Index'!$AT$274,"År",2023)),"-")</f>
        <v>8.28125</v>
      </c>
      <c r="T1" s="103">
        <f>IFERROR(IF(GETPIVOTDATA("F1",'Pivot-Index'!$B$10,"År",2023)&lt;5,"",GETPIVOTDATA("F1",'Pivot-Index'!$F$10,"År",2023)),"-")</f>
        <v>8.0208333333333339</v>
      </c>
      <c r="U1" s="103">
        <f>IFERROR(IF(GETPIVOTDATA("F2",'Pivot-Index'!$J$10,"År",2023)&lt;5,"",GETPIVOTDATA("F2",'Pivot-Index'!$N$10,"År",2023)),"-")</f>
        <v>8.5106382978723403</v>
      </c>
      <c r="V1" s="103">
        <f>IFERROR(IF(GETPIVOTDATA("Index7",'Pivot-Index'!$D$290,"År",2023)&lt;5,"",GETPIVOTDATA("Index7",'Pivot-Index'!$H$290,"År",2023)),"-")</f>
        <v>7.5</v>
      </c>
      <c r="W1" s="103">
        <f>IFERROR(IF(GETPIVOTDATA("F26",'Pivot-Index'!$J$154,"År",2023)&lt;5,"",GETPIVOTDATA("F26",'Pivot-Index'!$N$154,"År",2023)),"-")</f>
        <v>7.5</v>
      </c>
      <c r="X1" s="103">
        <f>IFERROR(IF(GETPIVOTDATA("Index8",'Pivot-Index'!$L$290,"År",2023)&lt;5,"",GETPIVOTDATA("Index8",'Pivot-Index'!$P$290,"År",2023)),"-")</f>
        <v>7.9078014184397158</v>
      </c>
      <c r="Y1" s="103">
        <f>IFERROR(IF(GETPIVOTDATA("F15",'Pivot-Index'!$B$94,"År",2023)&lt;5,"",GETPIVOTDATA("F15",'Pivot-Index'!$F$94,"År",2023)),"-")</f>
        <v>7.8723404255319149</v>
      </c>
      <c r="Z1" s="103">
        <f>IFERROR(IF(GETPIVOTDATA("F24",'Pivot-Index'!$J$142,"År",2023)&lt;5,"",GETPIVOTDATA("F24",'Pivot-Index'!$N$142,"År",2023)),"-")</f>
        <v>7.1590909090909092</v>
      </c>
      <c r="AA1" s="103">
        <f>IFERROR(IF(GETPIVOTDATA("F25",'Pivot-Index'!$B$154,"År",2023)&lt;5,"",GETPIVOTDATA("F25",'Pivot-Index'!$F$154,"År",2023)),"-")</f>
        <v>8.6363636363636367</v>
      </c>
      <c r="AB1" s="103">
        <f>IFERROR(IF(GETPIVOTDATA("Index9",'Pivot-Index'!$T$290,"År",2023)&lt;5,"",GETPIVOTDATA("Index9",'Pivot-Index'!$X$290,"År",2023)),"-")</f>
        <v>8.6702127659574462</v>
      </c>
      <c r="AC1" s="103">
        <f>IFERROR(IF(GETPIVOTDATA("F3",'Pivot-Index'!$B$22,"År",2023)&lt;5,"",GETPIVOTDATA("F3",'Pivot-Index'!$F$22,"År",2023)),"-")</f>
        <v>8.6170212765957448</v>
      </c>
      <c r="AD1" s="103">
        <f>IFERROR(IF(GETPIVOTDATA("F11",'Pivot-Index'!$B$70,"År",2023)&lt;5,"",GETPIVOTDATA("F11",'Pivot-Index'!$F$70,"År",2023)),"-")</f>
        <v>8.804347826086957</v>
      </c>
      <c r="AE1" s="103">
        <f>IFERROR(IF(GETPIVOTDATA("Index10",'Pivot-Index'!$AB$290,"År",2023)&lt;5,"",GETPIVOTDATA("Index10",'Pivot-Index'!$AF$290,"År",2023)),"-")</f>
        <v>8.2978723404255312</v>
      </c>
      <c r="AF1" s="103">
        <f>IFERROR(IF(GETPIVOTDATA("F8",'Pivot-Index'!$J$46,"År",2023)&lt;5,"",GETPIVOTDATA("F8",'Pivot-Index'!$N$46,"År",2023)),"-")</f>
        <v>8.2978723404255312</v>
      </c>
    </row>
    <row r="2" spans="2:33" s="102" customFormat="1" ht="13" customHeight="1" x14ac:dyDescent="0.35">
      <c r="B2" s="102">
        <v>2024</v>
      </c>
      <c r="C2" s="103">
        <f>IFERROR(IF(GETPIVOTDATA("Index1",'Pivot-Index'!$B$275,"År",2024)&lt;5,"",GETPIVOTDATA("Index1",'Pivot-Index'!$F$275,"År",2024)),"-")</f>
        <v>8.90625</v>
      </c>
      <c r="D2" s="103">
        <f>IFERROR(IF(GETPIVOTDATA("F22",'Pivot-Index'!$J$130,"År",2024)&lt;5,"",GETPIVOTDATA("F22",'Pivot-Index'!$N$130,"År",2024)),"-")</f>
        <v>8.2631578947368425</v>
      </c>
      <c r="E2" s="103">
        <f>IFERROR(IF(GETPIVOTDATA("F7",'Pivot-Index'!$B$46,"År",2024)&lt;5,"",GETPIVOTDATA("F7",'Pivot-Index'!$F$46,"År",2024)),"-")</f>
        <v>9.53125</v>
      </c>
      <c r="F2" s="103">
        <f>IFERROR(IF(GETPIVOTDATA("Index2",'Pivot-Index'!$J$275,"År",2024)&lt;5,"",GETPIVOTDATA("Index2",'Pivot-Index'!$N$275,"År",2024)),"-")</f>
        <v>8.5638297872340434</v>
      </c>
      <c r="G2" s="103">
        <f>IFERROR(IF(GETPIVOTDATA("F5",'Pivot-Index'!$B$34,"År",2024)&lt;5,"",GETPIVOTDATA("F5",'Pivot-Index'!$F$34,"År",2024)),"-")</f>
        <v>8.0319148936170208</v>
      </c>
      <c r="H2" s="103">
        <f>IFERROR(IF(GETPIVOTDATA("F6",'Pivot-Index'!$J$34,"År",2024)&lt;5,"",GETPIVOTDATA("F6",'Pivot-Index'!$N$34,"År",2024)),"-")</f>
        <v>9.0957446808510642</v>
      </c>
      <c r="I2" s="103">
        <f>IFERROR(IF(GETPIVOTDATA("Index3",'Pivot-Index'!$R$275,"År",2024)&lt;5,"",GETPIVOTDATA("Index3",'Pivot-Index'!$V$275,"År",2024)),"-")</f>
        <v>9</v>
      </c>
      <c r="J2" s="103">
        <f>IFERROR(IF(GETPIVOTDATA("F14",'Pivot-Index'!$J$82,"År",2024)&lt;5,"",GETPIVOTDATA("F14",'Pivot-Index'!$N$82,"År",2024)),"-")</f>
        <v>9.2105263157894743</v>
      </c>
      <c r="K2" s="103">
        <f>IFERROR(IF(GETPIVOTDATA("F16",'Pivot-Index'!$J$94,"År",2024)&lt;5,"",GETPIVOTDATA("F16",'Pivot-Index'!$N$94,"År",2024)),"-")</f>
        <v>8.7894736842105257</v>
      </c>
      <c r="L2" s="104">
        <f>IFERROR(IF(GETPIVOTDATA("Index4",'Pivot-Index'!$Z$275,"År",2024)&lt;5,"",GETPIVOTDATA("Index4",'Pivot-Index'!$AD$275,"År",2024)),"-")</f>
        <v>9.375</v>
      </c>
      <c r="M2" s="103">
        <f>IFERROR(IF(GETPIVOTDATA("F10",'Pivot-Index'!$J$58,"År",2024)&lt;5,"",GETPIVOTDATA("F10",'Pivot-Index'!$N$58,"År",2024)),"-")</f>
        <v>9.0425531914893611</v>
      </c>
      <c r="N2" s="103">
        <f>IFERROR(IF(GETPIVOTDATA("F12",'Pivot-Index'!$J$70,"År",2024)&lt;5,"",GETPIVOTDATA("F12",'Pivot-Index'!$N$70,"År",2024)),"-")</f>
        <v>8.5638297872340434</v>
      </c>
      <c r="O2" s="103">
        <f>IFERROR(IF(GETPIVOTDATA("F17",'Pivot-Index'!$B$106,"År",2024)&lt;5,"",GETPIVOTDATA("F17",'Pivot-Index'!$F$106,"År",2024)),"-")</f>
        <v>8.3516483516483522</v>
      </c>
      <c r="P2" s="103">
        <f>IFERROR(IF(GETPIVOTDATA("Index5",'Pivot-Index'!$AH$274,"År",2024)&lt;5,"",GETPIVOTDATA("Index5",'Pivot-Index'!$AL$274,"År",2024)),"-")</f>
        <v>8.6315789473684212</v>
      </c>
      <c r="Q2" s="103">
        <f>IFERROR(IF(GETPIVOTDATA("F9",'Pivot-Index'!$B$58,"År",2024)&lt;5,"",GETPIVOTDATA("F9",'Pivot-Index'!$F$58,"År",2024)),"-")</f>
        <v>9</v>
      </c>
      <c r="R2" s="103">
        <f>IFERROR(IF(GETPIVOTDATA("F13",'Pivot-Index'!$B$82,"År",2024)&lt;5,"",GETPIVOTDATA("F13",'Pivot-Index'!$F$82,"År",2024)),"-")</f>
        <v>8.2631578947368425</v>
      </c>
      <c r="S2" s="103">
        <f>IFERROR(IF(GETPIVOTDATA("Index6",'Pivot-Index'!$AP$274,"År",2024)&lt;5,"",GETPIVOTDATA("Index6",'Pivot-Index'!$AT$274,"År",2024)),"-")</f>
        <v>8.5789473684210531</v>
      </c>
      <c r="T2" s="103">
        <f>IFERROR(IF(GETPIVOTDATA("F1",'Pivot-Index'!$B$10,"År",2024)&lt;5,"",GETPIVOTDATA("F1",'Pivot-Index'!$F$10,"År",2024)),"-")</f>
        <v>8.473684210526315</v>
      </c>
      <c r="U2" s="103">
        <f>IFERROR(IF(GETPIVOTDATA("F2",'Pivot-Index'!$J$10,"År",2024)&lt;5,"",GETPIVOTDATA("F2",'Pivot-Index'!$N$10,"År",2024)),"-")</f>
        <v>8.6702127659574462</v>
      </c>
      <c r="V2" s="103">
        <f>IFERROR(IF(GETPIVOTDATA("Index7",'Pivot-Index'!$D$290,"År",2024)&lt;5,"",GETPIVOTDATA("Index7",'Pivot-Index'!$H$290,"År",2024)),"-")</f>
        <v>7.4736842105263159</v>
      </c>
      <c r="W2" s="103" t="str">
        <f>IFERROR(IF(GETPIVOTDATA("F26",'Pivot-Index'!$J$154,"År",2024)&lt;5,"",GETPIVOTDATA("F26",'Pivot-Index'!$N$154,"År",2024)),"-")</f>
        <v/>
      </c>
      <c r="X2" s="103">
        <f>IFERROR(IF(GETPIVOTDATA("Index8",'Pivot-Index'!$L$290,"År",2024)&lt;5,"",GETPIVOTDATA("Index8",'Pivot-Index'!$P$290,"År",2024)),"-")</f>
        <v>8.7719298245614059</v>
      </c>
      <c r="Y2" s="103">
        <f>IFERROR(IF(GETPIVOTDATA("F15",'Pivot-Index'!$B$94,"År",2024)&lt;5,"",GETPIVOTDATA("F15",'Pivot-Index'!$F$94,"År",2024)),"-")</f>
        <v>8.8947368421052637</v>
      </c>
      <c r="Z2" s="103">
        <f>IFERROR(IF(GETPIVOTDATA("F24",'Pivot-Index'!$J$142,"År",2024)&lt;5,"",GETPIVOTDATA("F24",'Pivot-Index'!$N$142,"År",2024)),"-")</f>
        <v>8.8947368421052637</v>
      </c>
      <c r="AA2" s="103">
        <f>IFERROR(IF(GETPIVOTDATA("F25",'Pivot-Index'!$B$154,"År",2024)&lt;5,"",GETPIVOTDATA("F25",'Pivot-Index'!$F$154,"År",2024)),"-")</f>
        <v>8.526315789473685</v>
      </c>
      <c r="AB2" s="103">
        <f>IFERROR(IF(GETPIVOTDATA("Index9",'Pivot-Index'!$T$290,"År",2024)&lt;5,"",GETPIVOTDATA("Index9",'Pivot-Index'!$X$290,"År",2024)),"-")</f>
        <v>8.8157894736842106</v>
      </c>
      <c r="AC2" s="103">
        <f>IFERROR(IF(GETPIVOTDATA("F3",'Pivot-Index'!$B$22,"År",2024)&lt;5,"",GETPIVOTDATA("F3",'Pivot-Index'!$F$22,"År",2024)),"-")</f>
        <v>8.387096774193548</v>
      </c>
      <c r="AD2" s="103">
        <f>IFERROR(IF(GETPIVOTDATA("F11",'Pivot-Index'!$B$70,"År",2024)&lt;5,"",GETPIVOTDATA("F11",'Pivot-Index'!$F$70,"År",2024)),"-")</f>
        <v>9.2105263157894743</v>
      </c>
      <c r="AE2" s="103">
        <f>IFERROR(IF(GETPIVOTDATA("Index10",'Pivot-Index'!$AB$290,"År",2024)&lt;5,"",GETPIVOTDATA("Index10",'Pivot-Index'!$AF$290,"År",2024)),"-")</f>
        <v>9.1052631578947363</v>
      </c>
      <c r="AF2" s="103">
        <f>IFERROR(IF(GETPIVOTDATA("F8",'Pivot-Index'!$J$46,"År",2024)&lt;5,"",GETPIVOTDATA("F8",'Pivot-Index'!$N$46,"År",2024)),"-")</f>
        <v>9.1052631578947363</v>
      </c>
    </row>
    <row r="3" spans="2:33" s="102" customFormat="1" ht="11.15" customHeight="1" x14ac:dyDescent="0.35">
      <c r="C3" s="102" t="s">
        <v>43</v>
      </c>
      <c r="D3" s="102" t="s">
        <v>24</v>
      </c>
      <c r="E3" s="102" t="s">
        <v>9</v>
      </c>
      <c r="F3" s="102" t="s">
        <v>215</v>
      </c>
      <c r="G3" s="102" t="s">
        <v>7</v>
      </c>
      <c r="H3" s="102" t="s">
        <v>8</v>
      </c>
      <c r="I3" s="102" t="s">
        <v>216</v>
      </c>
      <c r="J3" s="102" t="s">
        <v>16</v>
      </c>
      <c r="K3" s="102" t="s">
        <v>18</v>
      </c>
      <c r="L3" s="102" t="s">
        <v>217</v>
      </c>
      <c r="M3" s="102" t="s">
        <v>12</v>
      </c>
      <c r="N3" s="102" t="s">
        <v>14</v>
      </c>
      <c r="O3" s="102" t="s">
        <v>19</v>
      </c>
      <c r="P3" s="102" t="s">
        <v>218</v>
      </c>
      <c r="Q3" s="102" t="s">
        <v>11</v>
      </c>
      <c r="R3" s="102" t="s">
        <v>15</v>
      </c>
      <c r="S3" s="102" t="s">
        <v>219</v>
      </c>
      <c r="T3" s="102" t="s">
        <v>3</v>
      </c>
      <c r="U3" s="102" t="s">
        <v>4</v>
      </c>
      <c r="V3" s="102" t="s">
        <v>220</v>
      </c>
      <c r="W3" s="102" t="s">
        <v>28</v>
      </c>
      <c r="X3" s="102" t="s">
        <v>221</v>
      </c>
      <c r="Y3" s="102" t="s">
        <v>17</v>
      </c>
      <c r="Z3" s="102" t="s">
        <v>26</v>
      </c>
      <c r="AA3" s="102" t="s">
        <v>27</v>
      </c>
      <c r="AB3" s="102" t="s">
        <v>222</v>
      </c>
      <c r="AC3" s="102" t="s">
        <v>5</v>
      </c>
      <c r="AD3" s="102" t="s">
        <v>13</v>
      </c>
      <c r="AE3" s="102" t="s">
        <v>223</v>
      </c>
      <c r="AF3" s="102" t="s">
        <v>10</v>
      </c>
    </row>
    <row r="4" spans="2:33" ht="116" x14ac:dyDescent="0.35">
      <c r="B4" s="39" t="s">
        <v>388</v>
      </c>
      <c r="C4" s="38" t="s">
        <v>329</v>
      </c>
      <c r="D4" s="20" t="s">
        <v>319</v>
      </c>
      <c r="E4" s="20" t="s">
        <v>291</v>
      </c>
      <c r="F4" s="67" t="s">
        <v>330</v>
      </c>
      <c r="G4" s="20" t="s">
        <v>289</v>
      </c>
      <c r="H4" s="20" t="s">
        <v>290</v>
      </c>
      <c r="I4" s="67" t="s">
        <v>331</v>
      </c>
      <c r="J4" s="20" t="s">
        <v>298</v>
      </c>
      <c r="K4" s="20" t="s">
        <v>299</v>
      </c>
      <c r="L4" s="67" t="s">
        <v>332</v>
      </c>
      <c r="M4" s="20" t="s">
        <v>294</v>
      </c>
      <c r="N4" s="20" t="s">
        <v>296</v>
      </c>
      <c r="O4" s="20" t="s">
        <v>339</v>
      </c>
      <c r="P4" s="67" t="s">
        <v>333</v>
      </c>
      <c r="Q4" s="20" t="s">
        <v>293</v>
      </c>
      <c r="R4" s="20" t="s">
        <v>297</v>
      </c>
      <c r="S4" s="67" t="s">
        <v>334</v>
      </c>
      <c r="T4" s="20" t="s">
        <v>285</v>
      </c>
      <c r="U4" s="20" t="s">
        <v>286</v>
      </c>
      <c r="V4" s="67" t="s">
        <v>335</v>
      </c>
      <c r="W4" s="20" t="s">
        <v>306</v>
      </c>
      <c r="X4" s="67" t="s">
        <v>336</v>
      </c>
      <c r="Y4" s="20" t="s">
        <v>179</v>
      </c>
      <c r="Z4" s="20" t="s">
        <v>307</v>
      </c>
      <c r="AA4" s="20" t="s">
        <v>308</v>
      </c>
      <c r="AB4" s="67" t="s">
        <v>337</v>
      </c>
      <c r="AC4" s="20" t="s">
        <v>287</v>
      </c>
      <c r="AD4" s="20" t="s">
        <v>295</v>
      </c>
      <c r="AE4" s="67" t="s">
        <v>338</v>
      </c>
      <c r="AF4" s="20" t="s">
        <v>292</v>
      </c>
      <c r="AG4" s="20"/>
    </row>
    <row r="5" spans="2:33" x14ac:dyDescent="0.35">
      <c r="B5" s="77" t="s">
        <v>233</v>
      </c>
      <c r="C5" s="78">
        <v>8.90625</v>
      </c>
      <c r="D5" s="79">
        <v>8.2631578947368425</v>
      </c>
      <c r="E5" s="79">
        <v>9.53125</v>
      </c>
      <c r="F5" s="78">
        <v>8.5638297872340434</v>
      </c>
      <c r="G5" s="79">
        <v>8.0319148936170208</v>
      </c>
      <c r="H5" s="79">
        <v>9.0957446808510642</v>
      </c>
      <c r="I5" s="78">
        <v>9</v>
      </c>
      <c r="J5" s="79">
        <v>9.2105263157894743</v>
      </c>
      <c r="K5" s="79">
        <v>8.7894736842105257</v>
      </c>
      <c r="L5" s="78">
        <v>9.375</v>
      </c>
      <c r="M5" s="79">
        <v>9.0425531914893611</v>
      </c>
      <c r="N5" s="79">
        <v>8.5638297872340434</v>
      </c>
      <c r="O5" s="79">
        <v>8.3516483516483522</v>
      </c>
      <c r="P5" s="78">
        <v>8.6315789473684212</v>
      </c>
      <c r="Q5" s="79">
        <v>9</v>
      </c>
      <c r="R5" s="79">
        <v>8.2631578947368425</v>
      </c>
      <c r="S5" s="78">
        <v>8.5789473684210531</v>
      </c>
      <c r="T5" s="79">
        <v>8.473684210526315</v>
      </c>
      <c r="U5" s="79">
        <v>8.6702127659574462</v>
      </c>
      <c r="V5" s="78">
        <v>7.4736842105263159</v>
      </c>
      <c r="W5" s="79" t="s">
        <v>49</v>
      </c>
      <c r="X5" s="78">
        <v>8.7719298245614059</v>
      </c>
      <c r="Y5" s="79">
        <v>8.8947368421052637</v>
      </c>
      <c r="Z5" s="79">
        <v>8.8947368421052637</v>
      </c>
      <c r="AA5" s="79">
        <v>8.526315789473685</v>
      </c>
      <c r="AB5" s="78">
        <v>8.8157894736842106</v>
      </c>
      <c r="AC5" s="79">
        <v>8.387096774193548</v>
      </c>
      <c r="AD5" s="79">
        <v>9.2105263157894743</v>
      </c>
      <c r="AE5" s="78">
        <v>9.1052631578947363</v>
      </c>
      <c r="AF5" s="79">
        <v>9.1052631578947363</v>
      </c>
    </row>
    <row r="6" spans="2:33" x14ac:dyDescent="0.35">
      <c r="B6" s="77" t="s">
        <v>234</v>
      </c>
      <c r="C6" s="78">
        <v>8.5714285714285712</v>
      </c>
      <c r="D6" s="79">
        <v>7.8571428571428568</v>
      </c>
      <c r="E6" s="79">
        <v>9.2857142857142865</v>
      </c>
      <c r="F6" s="78">
        <v>8.2142857142857135</v>
      </c>
      <c r="G6" s="79">
        <v>7.1428571428571432</v>
      </c>
      <c r="H6" s="79">
        <v>9.2857142857142865</v>
      </c>
      <c r="I6" s="78">
        <v>7.5</v>
      </c>
      <c r="J6" s="79">
        <v>7.8571428571428568</v>
      </c>
      <c r="K6" s="79">
        <v>7.1428571428571432</v>
      </c>
      <c r="L6" s="78">
        <v>10</v>
      </c>
      <c r="M6" s="79">
        <v>10</v>
      </c>
      <c r="N6" s="79">
        <v>10</v>
      </c>
      <c r="O6" s="79">
        <v>9.2857142857142865</v>
      </c>
      <c r="P6" s="78">
        <v>9.6428571428571423</v>
      </c>
      <c r="Q6" s="79">
        <v>9.2857142857142865</v>
      </c>
      <c r="R6" s="79">
        <v>10</v>
      </c>
      <c r="S6" s="78">
        <v>7.5</v>
      </c>
      <c r="T6" s="79">
        <v>7.8571428571428568</v>
      </c>
      <c r="U6" s="79">
        <v>7.1428571428571432</v>
      </c>
      <c r="V6" s="78">
        <v>6.4285714285714288</v>
      </c>
      <c r="W6" s="79" t="s">
        <v>49</v>
      </c>
      <c r="X6" s="78">
        <v>8.0952380952380949</v>
      </c>
      <c r="Y6" s="79">
        <v>7.8571428571428568</v>
      </c>
      <c r="Z6" s="79">
        <v>9.2857142857142865</v>
      </c>
      <c r="AA6" s="79">
        <v>7.1428571428571432</v>
      </c>
      <c r="AB6" s="78">
        <v>9.2857142857142865</v>
      </c>
      <c r="AC6" s="79">
        <v>8.5714285714285712</v>
      </c>
      <c r="AD6" s="79">
        <v>10</v>
      </c>
      <c r="AE6" s="78">
        <v>10</v>
      </c>
      <c r="AF6" s="79">
        <v>10</v>
      </c>
    </row>
    <row r="7" spans="2:33" x14ac:dyDescent="0.35">
      <c r="B7" s="77" t="s">
        <v>235</v>
      </c>
      <c r="C7" s="78">
        <v>9.3181818181818183</v>
      </c>
      <c r="D7" s="79">
        <v>8.6363636363636367</v>
      </c>
      <c r="E7" s="79">
        <v>10</v>
      </c>
      <c r="F7" s="78">
        <v>9.3181818181818183</v>
      </c>
      <c r="G7" s="79">
        <v>8.6363636363636367</v>
      </c>
      <c r="H7" s="79">
        <v>10</v>
      </c>
      <c r="I7" s="78">
        <v>10</v>
      </c>
      <c r="J7" s="79">
        <v>10</v>
      </c>
      <c r="K7" s="79">
        <v>10</v>
      </c>
      <c r="L7" s="78">
        <v>10</v>
      </c>
      <c r="M7" s="79">
        <v>9.545454545454545</v>
      </c>
      <c r="N7" s="79">
        <v>8.1818181818181817</v>
      </c>
      <c r="O7" s="79">
        <v>8.1818181818181817</v>
      </c>
      <c r="P7" s="78">
        <v>8.1818181818181817</v>
      </c>
      <c r="Q7" s="79">
        <v>9.545454545454545</v>
      </c>
      <c r="R7" s="79">
        <v>6.8181818181818183</v>
      </c>
      <c r="S7" s="78">
        <v>9.7727272727272734</v>
      </c>
      <c r="T7" s="79">
        <v>9.545454545454545</v>
      </c>
      <c r="U7" s="79">
        <v>10</v>
      </c>
      <c r="V7" s="78">
        <v>5.9090909090909092</v>
      </c>
      <c r="W7" s="79" t="s">
        <v>49</v>
      </c>
      <c r="X7" s="78">
        <v>9.8484848484848477</v>
      </c>
      <c r="Y7" s="79">
        <v>10</v>
      </c>
      <c r="Z7" s="79">
        <v>9.545454545454545</v>
      </c>
      <c r="AA7" s="79">
        <v>10</v>
      </c>
      <c r="AB7" s="78">
        <v>8.6363636363636367</v>
      </c>
      <c r="AC7" s="79">
        <v>8.6363636363636367</v>
      </c>
      <c r="AD7" s="79">
        <v>8.6363636363636367</v>
      </c>
      <c r="AE7" s="78">
        <v>9.0909090909090917</v>
      </c>
      <c r="AF7" s="79">
        <v>9.0909090909090917</v>
      </c>
    </row>
    <row r="8" spans="2:33" x14ac:dyDescent="0.35">
      <c r="B8" s="77" t="s">
        <v>236</v>
      </c>
      <c r="C8" s="78">
        <v>9.4444444444444446</v>
      </c>
      <c r="D8" s="79">
        <v>8.8888888888888893</v>
      </c>
      <c r="E8" s="79">
        <v>10</v>
      </c>
      <c r="F8" s="78">
        <v>9.1666666666666661</v>
      </c>
      <c r="G8" s="79">
        <v>8.3333333333333339</v>
      </c>
      <c r="H8" s="79">
        <v>10</v>
      </c>
      <c r="I8" s="78">
        <v>10</v>
      </c>
      <c r="J8" s="79">
        <v>10</v>
      </c>
      <c r="K8" s="79">
        <v>10</v>
      </c>
      <c r="L8" s="78">
        <v>10</v>
      </c>
      <c r="M8" s="79">
        <v>10</v>
      </c>
      <c r="N8" s="79">
        <v>10</v>
      </c>
      <c r="O8" s="79">
        <v>5</v>
      </c>
      <c r="P8" s="78">
        <v>9.7222222222222214</v>
      </c>
      <c r="Q8" s="79">
        <v>10</v>
      </c>
      <c r="R8" s="79">
        <v>9.4444444444444446</v>
      </c>
      <c r="S8" s="78">
        <v>10</v>
      </c>
      <c r="T8" s="79">
        <v>10</v>
      </c>
      <c r="U8" s="79">
        <v>10</v>
      </c>
      <c r="V8" s="78">
        <v>10</v>
      </c>
      <c r="W8" s="79" t="s">
        <v>49</v>
      </c>
      <c r="X8" s="78">
        <v>9.629629629629628</v>
      </c>
      <c r="Y8" s="79">
        <v>10</v>
      </c>
      <c r="Z8" s="79">
        <v>9.4444444444444446</v>
      </c>
      <c r="AA8" s="79">
        <v>9.4444444444444446</v>
      </c>
      <c r="AB8" s="78">
        <v>9.7222222222222214</v>
      </c>
      <c r="AC8" s="79">
        <v>9.4444444444444446</v>
      </c>
      <c r="AD8" s="79">
        <v>10</v>
      </c>
      <c r="AE8" s="78">
        <v>10</v>
      </c>
      <c r="AF8" s="79">
        <v>10</v>
      </c>
    </row>
    <row r="9" spans="2:33" x14ac:dyDescent="0.35">
      <c r="B9" s="77" t="s">
        <v>364</v>
      </c>
      <c r="C9" s="78">
        <v>8.0555555555555554</v>
      </c>
      <c r="D9" s="79">
        <v>7.3529411764705879</v>
      </c>
      <c r="E9" s="79">
        <v>8.6111111111111107</v>
      </c>
      <c r="F9" s="78">
        <v>7.5</v>
      </c>
      <c r="G9" s="79">
        <v>7.6470588235294121</v>
      </c>
      <c r="H9" s="79">
        <v>7.3529411764705879</v>
      </c>
      <c r="I9" s="78">
        <v>8.382352941176471</v>
      </c>
      <c r="J9" s="79">
        <v>8.8235294117647065</v>
      </c>
      <c r="K9" s="79">
        <v>7.9411764705882355</v>
      </c>
      <c r="L9" s="78">
        <v>8.6363636363636367</v>
      </c>
      <c r="M9" s="79">
        <v>6.7647058823529411</v>
      </c>
      <c r="N9" s="79">
        <v>8.235294117647058</v>
      </c>
      <c r="O9" s="79">
        <v>8.125</v>
      </c>
      <c r="P9" s="78">
        <v>8.5294117647058822</v>
      </c>
      <c r="Q9" s="79">
        <v>8.8235294117647065</v>
      </c>
      <c r="R9" s="79">
        <v>8.235294117647058</v>
      </c>
      <c r="S9" s="78">
        <v>7.2058823529411766</v>
      </c>
      <c r="T9" s="79">
        <v>7.0588235294117645</v>
      </c>
      <c r="U9" s="79">
        <v>7.3529411764705879</v>
      </c>
      <c r="V9" s="78">
        <v>6.1111111111111107</v>
      </c>
      <c r="W9" s="79" t="s">
        <v>49</v>
      </c>
      <c r="X9" s="78">
        <v>6.9607843137254903</v>
      </c>
      <c r="Y9" s="79">
        <v>6.7647058823529411</v>
      </c>
      <c r="Z9" s="79">
        <v>7.6470588235294121</v>
      </c>
      <c r="AA9" s="79">
        <v>6.4705882352941178</v>
      </c>
      <c r="AB9" s="78">
        <v>8.1944444444444446</v>
      </c>
      <c r="AC9" s="79">
        <v>8.5294117647058822</v>
      </c>
      <c r="AD9" s="79">
        <v>7.7777777777777777</v>
      </c>
      <c r="AE9" s="78">
        <v>8.8235294117647065</v>
      </c>
      <c r="AF9" s="79">
        <v>8.8235294117647065</v>
      </c>
    </row>
    <row r="10" spans="2:33" x14ac:dyDescent="0.35">
      <c r="B10" s="77" t="s">
        <v>386</v>
      </c>
      <c r="C10" s="78">
        <v>9.1666666666666661</v>
      </c>
      <c r="D10" s="79">
        <v>8.3333333333333339</v>
      </c>
      <c r="E10" s="79">
        <v>10</v>
      </c>
      <c r="F10" s="78">
        <v>9.5833333333333339</v>
      </c>
      <c r="G10" s="79">
        <v>9.1666666666666661</v>
      </c>
      <c r="H10" s="79">
        <v>10</v>
      </c>
      <c r="I10" s="78">
        <v>10</v>
      </c>
      <c r="J10" s="79">
        <v>10</v>
      </c>
      <c r="K10" s="79">
        <v>10</v>
      </c>
      <c r="L10" s="78">
        <v>10</v>
      </c>
      <c r="M10" s="79">
        <v>10</v>
      </c>
      <c r="N10" s="79">
        <v>8.3333333333333339</v>
      </c>
      <c r="O10" s="79">
        <v>10</v>
      </c>
      <c r="P10" s="78">
        <v>9.1666666666666661</v>
      </c>
      <c r="Q10" s="79">
        <v>10</v>
      </c>
      <c r="R10" s="79">
        <v>8.3333333333333339</v>
      </c>
      <c r="S10" s="78">
        <v>9.5833333333333339</v>
      </c>
      <c r="T10" s="79">
        <v>9.1666666666666661</v>
      </c>
      <c r="U10" s="79">
        <v>10</v>
      </c>
      <c r="V10" s="78">
        <v>9.1666666666666661</v>
      </c>
      <c r="W10" s="79" t="s">
        <v>49</v>
      </c>
      <c r="X10" s="78">
        <v>9.7222222222222232</v>
      </c>
      <c r="Y10" s="79">
        <v>10</v>
      </c>
      <c r="Z10" s="79">
        <v>9.1666666666666661</v>
      </c>
      <c r="AA10" s="79">
        <v>10</v>
      </c>
      <c r="AB10" s="78">
        <v>9.5833333333333339</v>
      </c>
      <c r="AC10" s="79">
        <v>9.1666666666666661</v>
      </c>
      <c r="AD10" s="79">
        <v>10</v>
      </c>
      <c r="AE10" s="78">
        <v>9.1666666666666661</v>
      </c>
      <c r="AF10" s="79">
        <v>9.1666666666666661</v>
      </c>
    </row>
    <row r="11" spans="2:33" x14ac:dyDescent="0.35">
      <c r="B11" s="77" t="s">
        <v>354</v>
      </c>
      <c r="C11" s="78">
        <v>9.6296296296296298</v>
      </c>
      <c r="D11" s="79">
        <v>9.2592592592592595</v>
      </c>
      <c r="E11" s="79">
        <v>10</v>
      </c>
      <c r="F11" s="78">
        <v>9.4444444444444446</v>
      </c>
      <c r="G11" s="79">
        <v>9.6296296296296298</v>
      </c>
      <c r="H11" s="79">
        <v>9.2592592592592595</v>
      </c>
      <c r="I11" s="78">
        <v>9.4444444444444446</v>
      </c>
      <c r="J11" s="79">
        <v>9.2592592592592595</v>
      </c>
      <c r="K11" s="79">
        <v>9.6296296296296298</v>
      </c>
      <c r="L11" s="78">
        <v>10</v>
      </c>
      <c r="M11" s="79">
        <v>9.8148148148148149</v>
      </c>
      <c r="N11" s="79">
        <v>9.4444444444444446</v>
      </c>
      <c r="O11" s="79">
        <v>9.8076923076923084</v>
      </c>
      <c r="P11" s="78">
        <v>9.0740740740740744</v>
      </c>
      <c r="Q11" s="79">
        <v>9.6296296296296298</v>
      </c>
      <c r="R11" s="79">
        <v>8.518518518518519</v>
      </c>
      <c r="S11" s="78">
        <v>9.1666666666666661</v>
      </c>
      <c r="T11" s="79">
        <v>9.0740740740740744</v>
      </c>
      <c r="U11" s="79">
        <v>9.2592592592592595</v>
      </c>
      <c r="V11" s="78">
        <v>9.4444444444444446</v>
      </c>
      <c r="W11" s="79" t="s">
        <v>49</v>
      </c>
      <c r="X11" s="78">
        <v>10</v>
      </c>
      <c r="Y11" s="79">
        <v>10</v>
      </c>
      <c r="Z11" s="79">
        <v>10</v>
      </c>
      <c r="AA11" s="79">
        <v>10</v>
      </c>
      <c r="AB11" s="78">
        <v>9.4444444444444446</v>
      </c>
      <c r="AC11" s="79">
        <v>9.0740740740740744</v>
      </c>
      <c r="AD11" s="79">
        <v>9.8148148148148149</v>
      </c>
      <c r="AE11" s="78">
        <v>9.4444444444444446</v>
      </c>
      <c r="AF11" s="79">
        <v>9.4444444444444446</v>
      </c>
    </row>
    <row r="12" spans="2:33" x14ac:dyDescent="0.35">
      <c r="B12" s="77" t="s">
        <v>353</v>
      </c>
      <c r="C12" s="78">
        <v>8.1944444444444446</v>
      </c>
      <c r="D12" s="79">
        <v>7.2222222222222223</v>
      </c>
      <c r="E12" s="79">
        <v>9.1666666666666661</v>
      </c>
      <c r="F12" s="78">
        <v>7.2058823529411766</v>
      </c>
      <c r="G12" s="79">
        <v>5.2941176470588234</v>
      </c>
      <c r="H12" s="79">
        <v>9.117647058823529</v>
      </c>
      <c r="I12" s="78">
        <v>8.0555555555555554</v>
      </c>
      <c r="J12" s="79">
        <v>8.8888888888888893</v>
      </c>
      <c r="K12" s="79">
        <v>7.2222222222222223</v>
      </c>
      <c r="L12" s="78">
        <v>7.916666666666667</v>
      </c>
      <c r="M12" s="79">
        <v>8.5294117647058822</v>
      </c>
      <c r="N12" s="79">
        <v>6.4705882352941178</v>
      </c>
      <c r="O12" s="79">
        <v>7.1875</v>
      </c>
      <c r="P12" s="78">
        <v>7.2222222222222223</v>
      </c>
      <c r="Q12" s="79">
        <v>6.9444444444444446</v>
      </c>
      <c r="R12" s="79">
        <v>7.5</v>
      </c>
      <c r="S12" s="78">
        <v>7.6388888888888893</v>
      </c>
      <c r="T12" s="79">
        <v>7.5</v>
      </c>
      <c r="U12" s="79">
        <v>7.6470588235294121</v>
      </c>
      <c r="V12" s="78">
        <v>5.2941176470588234</v>
      </c>
      <c r="W12" s="79" t="s">
        <v>49</v>
      </c>
      <c r="X12" s="78">
        <v>7.5</v>
      </c>
      <c r="Y12" s="79">
        <v>8.0555555555555554</v>
      </c>
      <c r="Z12" s="79">
        <v>7.5</v>
      </c>
      <c r="AA12" s="79">
        <v>6.9444444444444446</v>
      </c>
      <c r="AB12" s="78">
        <v>7.6470588235294121</v>
      </c>
      <c r="AC12" s="79">
        <v>5.9375</v>
      </c>
      <c r="AD12" s="79">
        <v>9.117647058823529</v>
      </c>
      <c r="AE12" s="78">
        <v>8.0555555555555554</v>
      </c>
      <c r="AF12" s="79">
        <v>8.0555555555555554</v>
      </c>
    </row>
  </sheetData>
  <sheetProtection algorithmName="SHA-512" hashValue="o4uuwkATfOGgmjTlkFihD37G7vijpNov9OXV295vYoX/x+vVu0zbEQXMrzBKT61istQbeFLKfndNBDu1lF4uRg==" saltValue="LrkYPT05gmtwD9WPB98PaA==" spinCount="100000" sheet="1" objects="1" scenarios="1" sort="0" autoFilter="0" pivotTables="0"/>
  <autoFilter ref="B4:AF4" xr:uid="{D843DED7-F105-4B9D-97D2-CD35B4B74B2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DF42-BD0A-4E14-AB36-362133D46F21}">
  <dimension ref="B3:G14"/>
  <sheetViews>
    <sheetView showGridLines="0" showRowColHeaders="0" workbookViewId="0">
      <selection activeCell="L30" sqref="L30"/>
    </sheetView>
  </sheetViews>
  <sheetFormatPr defaultRowHeight="14.5" x14ac:dyDescent="0.35"/>
  <cols>
    <col min="2" max="2" width="8.7265625" hidden="1" customWidth="1"/>
    <col min="3" max="3" width="8" customWidth="1"/>
    <col min="4" max="4" width="24.81640625" customWidth="1"/>
    <col min="5" max="5" width="12.1796875" customWidth="1"/>
    <col min="8" max="8" width="14.81640625" customWidth="1"/>
  </cols>
  <sheetData>
    <row r="3" spans="3:7" ht="18.5" x14ac:dyDescent="0.45">
      <c r="C3" s="130">
        <v>2024</v>
      </c>
    </row>
    <row r="5" spans="3:7" ht="15.5" x14ac:dyDescent="0.35">
      <c r="C5" s="107" t="s">
        <v>383</v>
      </c>
      <c r="D5" s="108" t="s">
        <v>384</v>
      </c>
      <c r="E5" s="108" t="s">
        <v>361</v>
      </c>
      <c r="F5" s="108" t="s">
        <v>362</v>
      </c>
      <c r="G5" s="109" t="s">
        <v>363</v>
      </c>
    </row>
    <row r="6" spans="3:7" ht="15.5" x14ac:dyDescent="0.35">
      <c r="C6" s="110" t="s">
        <v>385</v>
      </c>
      <c r="D6" s="111" t="s">
        <v>234</v>
      </c>
      <c r="E6" s="112">
        <v>18</v>
      </c>
      <c r="F6" s="112">
        <v>7</v>
      </c>
      <c r="G6" s="113">
        <f t="shared" ref="G6:G13" si="0">F6/E6</f>
        <v>0.3888888888888889</v>
      </c>
    </row>
    <row r="7" spans="3:7" ht="15.5" x14ac:dyDescent="0.35">
      <c r="C7" s="114" t="s">
        <v>385</v>
      </c>
      <c r="D7" s="115" t="s">
        <v>235</v>
      </c>
      <c r="E7" s="116">
        <v>13</v>
      </c>
      <c r="F7" s="116">
        <v>11</v>
      </c>
      <c r="G7" s="117">
        <f t="shared" si="0"/>
        <v>0.84615384615384615</v>
      </c>
    </row>
    <row r="8" spans="3:7" ht="15.5" x14ac:dyDescent="0.35">
      <c r="C8" s="110" t="s">
        <v>385</v>
      </c>
      <c r="D8" s="111" t="s">
        <v>236</v>
      </c>
      <c r="E8" s="112">
        <v>19</v>
      </c>
      <c r="F8" s="112">
        <v>9</v>
      </c>
      <c r="G8" s="113">
        <f t="shared" si="0"/>
        <v>0.47368421052631576</v>
      </c>
    </row>
    <row r="9" spans="3:7" ht="15.5" x14ac:dyDescent="0.35">
      <c r="C9" s="114" t="s">
        <v>385</v>
      </c>
      <c r="D9" s="115" t="s">
        <v>364</v>
      </c>
      <c r="E9" s="116">
        <v>29</v>
      </c>
      <c r="F9" s="116">
        <v>18</v>
      </c>
      <c r="G9" s="117">
        <f t="shared" si="0"/>
        <v>0.62068965517241381</v>
      </c>
    </row>
    <row r="10" spans="3:7" ht="15.5" x14ac:dyDescent="0.35">
      <c r="C10" s="110" t="s">
        <v>385</v>
      </c>
      <c r="D10" s="111" t="s">
        <v>386</v>
      </c>
      <c r="E10" s="112">
        <v>17</v>
      </c>
      <c r="F10" s="112">
        <v>6</v>
      </c>
      <c r="G10" s="113">
        <f t="shared" si="0"/>
        <v>0.35294117647058826</v>
      </c>
    </row>
    <row r="11" spans="3:7" ht="15.5" x14ac:dyDescent="0.35">
      <c r="C11" s="114" t="s">
        <v>385</v>
      </c>
      <c r="D11" s="115" t="s">
        <v>354</v>
      </c>
      <c r="E11" s="116">
        <v>29</v>
      </c>
      <c r="F11" s="116">
        <v>27</v>
      </c>
      <c r="G11" s="117">
        <f t="shared" si="0"/>
        <v>0.93103448275862066</v>
      </c>
    </row>
    <row r="12" spans="3:7" ht="15.5" x14ac:dyDescent="0.35">
      <c r="C12" s="118" t="s">
        <v>385</v>
      </c>
      <c r="D12" s="119" t="s">
        <v>353</v>
      </c>
      <c r="E12" s="120">
        <v>19</v>
      </c>
      <c r="F12" s="120">
        <v>19</v>
      </c>
      <c r="G12" s="121">
        <f t="shared" si="0"/>
        <v>1</v>
      </c>
    </row>
    <row r="13" spans="3:7" ht="16" thickBot="1" x14ac:dyDescent="0.4">
      <c r="C13" s="122" t="s">
        <v>385</v>
      </c>
      <c r="D13" s="123" t="s">
        <v>233</v>
      </c>
      <c r="E13" s="124">
        <f>SUBTOTAL(109,E6:E12)</f>
        <v>144</v>
      </c>
      <c r="F13" s="124">
        <f>SUBTOTAL(109,F6:F12)</f>
        <v>97</v>
      </c>
      <c r="G13" s="125">
        <f t="shared" si="0"/>
        <v>0.67361111111111116</v>
      </c>
    </row>
    <row r="14" spans="3:7" ht="16" thickTop="1" x14ac:dyDescent="0.35">
      <c r="C14" s="126"/>
      <c r="D14" s="127"/>
      <c r="E14" s="128"/>
      <c r="F14" s="128"/>
      <c r="G14" s="129"/>
    </row>
  </sheetData>
  <sheetProtection algorithmName="SHA-512" hashValue="OXaFGyMt4ZUPvr237Kcf0MkzSN45srZgSUXdLRlyKLeen1nHvdU7tupDjgqKyUcJPBxwaiYAClbWVJ84uLbJ3Q==" saltValue="2vgD2bp/TX59TS9jBnnczw==" spinCount="100000" sheet="1" objects="1" scenarios="1"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716A-95D1-4B92-A238-8FFC90ACBE7B}">
  <sheetPr>
    <tabColor rgb="FFED9DE3"/>
  </sheetPr>
  <dimension ref="A1:AV321"/>
  <sheetViews>
    <sheetView zoomScale="60" zoomScaleNormal="60" workbookViewId="0">
      <selection activeCell="Y72" sqref="Y72"/>
    </sheetView>
  </sheetViews>
  <sheetFormatPr defaultRowHeight="14.5" x14ac:dyDescent="0.35"/>
  <cols>
    <col min="1" max="1" width="17.453125" customWidth="1"/>
    <col min="2" max="2" width="19.1796875" bestFit="1" customWidth="1"/>
    <col min="3" max="3" width="7.36328125" bestFit="1" customWidth="1"/>
    <col min="4" max="4" width="19.6328125" bestFit="1" customWidth="1"/>
    <col min="5" max="6" width="7.36328125" bestFit="1" customWidth="1"/>
    <col min="7" max="7" width="14" bestFit="1" customWidth="1"/>
    <col min="8" max="8" width="20.81640625" bestFit="1" customWidth="1"/>
    <col min="9" max="10" width="14" bestFit="1" customWidth="1"/>
    <col min="11" max="11" width="7.36328125" bestFit="1" customWidth="1"/>
    <col min="12" max="12" width="19.6328125" bestFit="1" customWidth="1"/>
    <col min="13" max="14" width="7.36328125" bestFit="1" customWidth="1"/>
    <col min="15" max="15" width="14" bestFit="1" customWidth="1"/>
    <col min="16" max="16" width="20.81640625" bestFit="1" customWidth="1"/>
    <col min="17" max="18" width="14" bestFit="1" customWidth="1"/>
    <col min="19" max="19" width="7.36328125" bestFit="1" customWidth="1"/>
    <col min="20" max="20" width="19.6328125" bestFit="1" customWidth="1"/>
    <col min="21" max="22" width="7.36328125" bestFit="1" customWidth="1"/>
    <col min="23" max="23" width="14" bestFit="1" customWidth="1"/>
    <col min="24" max="24" width="20.81640625" bestFit="1" customWidth="1"/>
    <col min="25" max="26" width="14" bestFit="1" customWidth="1"/>
    <col min="27" max="27" width="7.36328125" bestFit="1" customWidth="1"/>
    <col min="28" max="28" width="20.81640625" bestFit="1" customWidth="1"/>
    <col min="29" max="31" width="7.36328125" bestFit="1" customWidth="1"/>
    <col min="32" max="32" width="21.6328125" bestFit="1" customWidth="1"/>
    <col min="33" max="37" width="7.36328125" bestFit="1" customWidth="1"/>
    <col min="38" max="38" width="20.81640625" bestFit="1" customWidth="1"/>
    <col min="39" max="41" width="7.36328125" bestFit="1" customWidth="1"/>
    <col min="42" max="42" width="19.6328125" bestFit="1" customWidth="1"/>
    <col min="43" max="44" width="7.36328125" bestFit="1" customWidth="1"/>
    <col min="46" max="46" width="20.81640625" bestFit="1" customWidth="1"/>
    <col min="47" max="48" width="14" bestFit="1" customWidth="1"/>
  </cols>
  <sheetData>
    <row r="1" spans="1:16" x14ac:dyDescent="0.35">
      <c r="A1" s="4" t="s">
        <v>51</v>
      </c>
      <c r="F1" s="1" t="s">
        <v>0</v>
      </c>
      <c r="G1" t="s">
        <v>44</v>
      </c>
      <c r="N1" s="1" t="s">
        <v>2</v>
      </c>
      <c r="O1" t="s">
        <v>44</v>
      </c>
    </row>
    <row r="3" spans="1:16" x14ac:dyDescent="0.35">
      <c r="G3" s="1" t="s">
        <v>49</v>
      </c>
      <c r="O3" s="1" t="s">
        <v>49</v>
      </c>
    </row>
    <row r="4" spans="1:16" x14ac:dyDescent="0.35">
      <c r="G4">
        <v>2023</v>
      </c>
      <c r="H4">
        <v>2024</v>
      </c>
      <c r="O4">
        <v>2023</v>
      </c>
      <c r="P4">
        <v>2024</v>
      </c>
    </row>
    <row r="5" spans="1:16" x14ac:dyDescent="0.35">
      <c r="F5" t="s">
        <v>45</v>
      </c>
      <c r="G5" s="10">
        <v>51</v>
      </c>
      <c r="H5" s="10">
        <v>97</v>
      </c>
      <c r="N5" t="s">
        <v>48</v>
      </c>
      <c r="O5" s="142">
        <v>51</v>
      </c>
      <c r="P5" s="142">
        <v>97</v>
      </c>
    </row>
    <row r="9" spans="1:16" ht="20" thickBot="1" x14ac:dyDescent="0.5">
      <c r="B9" s="5" t="s">
        <v>3</v>
      </c>
      <c r="J9" s="5" t="s">
        <v>4</v>
      </c>
    </row>
    <row r="10" spans="1:16" ht="15" thickTop="1" x14ac:dyDescent="0.35">
      <c r="A10" s="4" t="s">
        <v>53</v>
      </c>
      <c r="B10" s="1" t="s">
        <v>73</v>
      </c>
      <c r="C10" s="1" t="s">
        <v>49</v>
      </c>
      <c r="F10" s="1" t="s">
        <v>74</v>
      </c>
      <c r="G10" s="1" t="s">
        <v>49</v>
      </c>
      <c r="J10" s="1" t="s">
        <v>75</v>
      </c>
      <c r="K10" s="1" t="s">
        <v>49</v>
      </c>
      <c r="N10" s="1" t="s">
        <v>76</v>
      </c>
      <c r="O10" s="1" t="s">
        <v>49</v>
      </c>
    </row>
    <row r="11" spans="1:16" x14ac:dyDescent="0.35">
      <c r="B11" s="1" t="s">
        <v>49</v>
      </c>
      <c r="C11">
        <v>2023</v>
      </c>
      <c r="D11">
        <v>2024</v>
      </c>
      <c r="F11" s="1" t="s">
        <v>49</v>
      </c>
      <c r="G11">
        <v>2023</v>
      </c>
      <c r="H11">
        <v>2024</v>
      </c>
      <c r="J11" s="1" t="s">
        <v>49</v>
      </c>
      <c r="K11">
        <v>2023</v>
      </c>
      <c r="L11">
        <v>2024</v>
      </c>
      <c r="N11" s="1" t="s">
        <v>49</v>
      </c>
      <c r="O11">
        <v>2023</v>
      </c>
      <c r="P11">
        <v>2024</v>
      </c>
    </row>
    <row r="12" spans="1:16" x14ac:dyDescent="0.35">
      <c r="B12" s="2">
        <v>0</v>
      </c>
      <c r="C12" s="142">
        <v>4</v>
      </c>
      <c r="D12" s="142">
        <v>4</v>
      </c>
      <c r="F12" s="2">
        <v>0</v>
      </c>
      <c r="G12" s="10">
        <v>0</v>
      </c>
      <c r="H12" s="10">
        <v>0</v>
      </c>
      <c r="J12" s="2">
        <v>0</v>
      </c>
      <c r="K12" s="142">
        <v>4</v>
      </c>
      <c r="L12" s="142">
        <v>6</v>
      </c>
      <c r="N12" s="2">
        <v>0</v>
      </c>
      <c r="O12" s="10">
        <v>0</v>
      </c>
      <c r="P12" s="10">
        <v>0</v>
      </c>
    </row>
    <row r="13" spans="1:16" x14ac:dyDescent="0.35">
      <c r="B13" s="2">
        <v>5</v>
      </c>
      <c r="C13" s="142">
        <v>11</v>
      </c>
      <c r="D13" s="142">
        <v>21</v>
      </c>
      <c r="F13" s="2">
        <v>5</v>
      </c>
      <c r="G13" s="10">
        <v>5</v>
      </c>
      <c r="H13" s="10">
        <v>5</v>
      </c>
      <c r="J13" s="2">
        <v>5</v>
      </c>
      <c r="K13" s="142">
        <v>6</v>
      </c>
      <c r="L13" s="142">
        <v>13</v>
      </c>
      <c r="N13" s="2">
        <v>5</v>
      </c>
      <c r="O13" s="10">
        <v>5</v>
      </c>
      <c r="P13" s="10">
        <v>5</v>
      </c>
    </row>
    <row r="14" spans="1:16" x14ac:dyDescent="0.35">
      <c r="B14" s="2">
        <v>10</v>
      </c>
      <c r="C14" s="142">
        <v>33</v>
      </c>
      <c r="D14" s="142">
        <v>70</v>
      </c>
      <c r="F14" s="2">
        <v>10</v>
      </c>
      <c r="G14" s="10">
        <v>10</v>
      </c>
      <c r="H14" s="10">
        <v>10</v>
      </c>
      <c r="J14" s="2">
        <v>10</v>
      </c>
      <c r="K14" s="142">
        <v>37</v>
      </c>
      <c r="L14" s="142">
        <v>75</v>
      </c>
      <c r="N14" s="2">
        <v>10</v>
      </c>
      <c r="O14" s="10">
        <v>10</v>
      </c>
      <c r="P14" s="10">
        <v>10</v>
      </c>
    </row>
    <row r="15" spans="1:16" x14ac:dyDescent="0.35">
      <c r="B15" s="2" t="s">
        <v>245</v>
      </c>
      <c r="C15" s="142"/>
      <c r="D15" s="142"/>
      <c r="F15" s="2" t="s">
        <v>245</v>
      </c>
      <c r="G15" s="10"/>
      <c r="H15" s="10"/>
      <c r="J15" s="2" t="s">
        <v>245</v>
      </c>
      <c r="K15" s="142"/>
      <c r="L15" s="142"/>
      <c r="N15" s="2" t="s">
        <v>245</v>
      </c>
      <c r="O15" s="10"/>
      <c r="P15" s="10"/>
    </row>
    <row r="16" spans="1:16" x14ac:dyDescent="0.35">
      <c r="B16" s="2" t="s">
        <v>47</v>
      </c>
      <c r="C16" s="142">
        <v>48</v>
      </c>
      <c r="D16" s="142">
        <v>95</v>
      </c>
      <c r="F16" s="2" t="s">
        <v>47</v>
      </c>
      <c r="G16" s="7">
        <v>8.0208333333333339</v>
      </c>
      <c r="H16" s="7">
        <v>8.473684210526315</v>
      </c>
      <c r="J16" s="2" t="s">
        <v>47</v>
      </c>
      <c r="K16" s="142">
        <v>47</v>
      </c>
      <c r="L16" s="142">
        <v>94</v>
      </c>
      <c r="N16" s="2" t="s">
        <v>47</v>
      </c>
      <c r="O16" s="7">
        <v>8.5106382978723403</v>
      </c>
      <c r="P16" s="7">
        <v>8.6702127659574462</v>
      </c>
    </row>
    <row r="21" spans="1:16" ht="20" thickBot="1" x14ac:dyDescent="0.5">
      <c r="B21" s="5" t="s">
        <v>5</v>
      </c>
      <c r="J21" s="5" t="s">
        <v>6</v>
      </c>
    </row>
    <row r="22" spans="1:16" ht="15" thickTop="1" x14ac:dyDescent="0.35">
      <c r="A22" s="4" t="s">
        <v>193</v>
      </c>
      <c r="B22" s="1" t="s">
        <v>77</v>
      </c>
      <c r="C22" s="1" t="s">
        <v>49</v>
      </c>
      <c r="F22" s="1" t="s">
        <v>83</v>
      </c>
      <c r="G22" s="1" t="s">
        <v>49</v>
      </c>
      <c r="J22" s="1" t="s">
        <v>86</v>
      </c>
      <c r="K22" s="1" t="s">
        <v>49</v>
      </c>
      <c r="N22" s="1" t="s">
        <v>137</v>
      </c>
      <c r="O22" s="1" t="s">
        <v>49</v>
      </c>
    </row>
    <row r="23" spans="1:16" x14ac:dyDescent="0.35">
      <c r="B23" s="1" t="s">
        <v>49</v>
      </c>
      <c r="C23">
        <v>2023</v>
      </c>
      <c r="D23">
        <v>2024</v>
      </c>
      <c r="F23" s="1" t="s">
        <v>49</v>
      </c>
      <c r="G23">
        <v>2023</v>
      </c>
      <c r="H23">
        <v>2024</v>
      </c>
      <c r="J23" s="1" t="s">
        <v>49</v>
      </c>
      <c r="K23">
        <v>2023</v>
      </c>
      <c r="L23">
        <v>2024</v>
      </c>
      <c r="N23" s="1" t="s">
        <v>49</v>
      </c>
      <c r="O23">
        <v>2023</v>
      </c>
      <c r="P23">
        <v>2024</v>
      </c>
    </row>
    <row r="24" spans="1:16" x14ac:dyDescent="0.35">
      <c r="B24" s="2">
        <v>0</v>
      </c>
      <c r="C24" s="142">
        <v>3</v>
      </c>
      <c r="D24" s="142">
        <v>8</v>
      </c>
      <c r="F24" s="2">
        <v>0</v>
      </c>
      <c r="G24" s="10">
        <v>0</v>
      </c>
      <c r="H24" s="10">
        <v>0</v>
      </c>
      <c r="J24" s="2">
        <v>0</v>
      </c>
      <c r="K24" s="142">
        <v>2</v>
      </c>
      <c r="L24" s="142">
        <v>11</v>
      </c>
      <c r="N24" s="2">
        <v>0</v>
      </c>
      <c r="O24" s="10">
        <v>0</v>
      </c>
      <c r="P24" s="10">
        <v>0</v>
      </c>
    </row>
    <row r="25" spans="1:16" x14ac:dyDescent="0.35">
      <c r="B25" s="2">
        <v>5</v>
      </c>
      <c r="C25" s="142">
        <v>7</v>
      </c>
      <c r="D25" s="142">
        <v>14</v>
      </c>
      <c r="F25" s="2">
        <v>5</v>
      </c>
      <c r="G25" s="10">
        <v>5</v>
      </c>
      <c r="H25" s="10">
        <v>5</v>
      </c>
      <c r="J25" s="2">
        <v>5</v>
      </c>
      <c r="K25" s="142">
        <v>19</v>
      </c>
      <c r="L25" s="142">
        <v>26</v>
      </c>
      <c r="N25" s="2">
        <v>5</v>
      </c>
      <c r="O25" s="10">
        <v>5</v>
      </c>
      <c r="P25" s="10">
        <v>5</v>
      </c>
    </row>
    <row r="26" spans="1:16" x14ac:dyDescent="0.35">
      <c r="B26" s="2">
        <v>10</v>
      </c>
      <c r="C26" s="142">
        <v>37</v>
      </c>
      <c r="D26" s="142">
        <v>71</v>
      </c>
      <c r="F26" s="2">
        <v>10</v>
      </c>
      <c r="G26" s="10">
        <v>10</v>
      </c>
      <c r="H26" s="10">
        <v>10</v>
      </c>
      <c r="J26" s="2">
        <v>10</v>
      </c>
      <c r="K26" s="142">
        <v>25</v>
      </c>
      <c r="L26" s="142">
        <v>58</v>
      </c>
      <c r="N26" s="2">
        <v>10</v>
      </c>
      <c r="O26" s="10">
        <v>10</v>
      </c>
      <c r="P26" s="10">
        <v>10</v>
      </c>
    </row>
    <row r="27" spans="1:16" x14ac:dyDescent="0.35">
      <c r="B27" s="2" t="s">
        <v>245</v>
      </c>
      <c r="C27" s="142"/>
      <c r="D27" s="142"/>
      <c r="F27" s="2" t="s">
        <v>245</v>
      </c>
      <c r="G27" s="10"/>
      <c r="H27" s="10"/>
      <c r="J27" s="2" t="s">
        <v>245</v>
      </c>
      <c r="K27" s="142"/>
      <c r="L27" s="142"/>
      <c r="N27" s="2" t="s">
        <v>245</v>
      </c>
      <c r="O27" s="10"/>
      <c r="P27" s="10"/>
    </row>
    <row r="28" spans="1:16" x14ac:dyDescent="0.35">
      <c r="B28" s="2" t="s">
        <v>47</v>
      </c>
      <c r="C28" s="142">
        <v>47</v>
      </c>
      <c r="D28" s="142">
        <v>93</v>
      </c>
      <c r="F28" s="2" t="s">
        <v>47</v>
      </c>
      <c r="G28" s="7">
        <v>8.6170212765957448</v>
      </c>
      <c r="H28" s="7">
        <v>8.387096774193548</v>
      </c>
      <c r="J28" s="2" t="s">
        <v>47</v>
      </c>
      <c r="K28" s="142">
        <v>46</v>
      </c>
      <c r="L28" s="142">
        <v>95</v>
      </c>
      <c r="N28" s="2" t="s">
        <v>47</v>
      </c>
      <c r="O28" s="7">
        <v>7.5</v>
      </c>
      <c r="P28" s="7">
        <v>7.4736842105263159</v>
      </c>
    </row>
    <row r="33" spans="1:16" ht="20" thickBot="1" x14ac:dyDescent="0.5">
      <c r="B33" s="5" t="s">
        <v>7</v>
      </c>
      <c r="J33" s="5" t="s">
        <v>8</v>
      </c>
    </row>
    <row r="34" spans="1:16" ht="15" thickTop="1" x14ac:dyDescent="0.35">
      <c r="A34" s="4" t="s">
        <v>194</v>
      </c>
      <c r="B34" s="1" t="s">
        <v>87</v>
      </c>
      <c r="C34" s="1" t="s">
        <v>49</v>
      </c>
      <c r="F34" s="1" t="s">
        <v>138</v>
      </c>
      <c r="G34" s="1" t="s">
        <v>49</v>
      </c>
      <c r="J34" s="1" t="s">
        <v>88</v>
      </c>
      <c r="K34" s="1" t="s">
        <v>49</v>
      </c>
      <c r="N34" s="1" t="s">
        <v>139</v>
      </c>
      <c r="O34" s="1" t="s">
        <v>49</v>
      </c>
    </row>
    <row r="35" spans="1:16" x14ac:dyDescent="0.35">
      <c r="B35" s="1" t="s">
        <v>49</v>
      </c>
      <c r="C35">
        <v>2023</v>
      </c>
      <c r="D35">
        <v>2024</v>
      </c>
      <c r="F35" s="1" t="s">
        <v>49</v>
      </c>
      <c r="G35">
        <v>2023</v>
      </c>
      <c r="H35">
        <v>2024</v>
      </c>
      <c r="J35" s="1" t="s">
        <v>49</v>
      </c>
      <c r="K35">
        <v>2023</v>
      </c>
      <c r="L35">
        <v>2024</v>
      </c>
      <c r="N35" s="1" t="s">
        <v>49</v>
      </c>
      <c r="O35">
        <v>2023</v>
      </c>
      <c r="P35">
        <v>2024</v>
      </c>
    </row>
    <row r="36" spans="1:16" x14ac:dyDescent="0.35">
      <c r="B36" s="2">
        <v>0</v>
      </c>
      <c r="C36" s="142">
        <v>5</v>
      </c>
      <c r="D36" s="142">
        <v>13</v>
      </c>
      <c r="F36" s="2">
        <v>0</v>
      </c>
      <c r="G36" s="10">
        <v>0</v>
      </c>
      <c r="H36" s="10">
        <v>0</v>
      </c>
      <c r="J36" s="2">
        <v>0</v>
      </c>
      <c r="K36" s="142">
        <v>1</v>
      </c>
      <c r="L36" s="142">
        <v>4</v>
      </c>
      <c r="N36" s="2">
        <v>0</v>
      </c>
      <c r="O36" s="10">
        <v>0</v>
      </c>
      <c r="P36" s="10">
        <v>0</v>
      </c>
    </row>
    <row r="37" spans="1:16" x14ac:dyDescent="0.35">
      <c r="B37" s="2">
        <v>5</v>
      </c>
      <c r="C37" s="142">
        <v>14</v>
      </c>
      <c r="D37" s="142">
        <v>11</v>
      </c>
      <c r="F37" s="2">
        <v>5</v>
      </c>
      <c r="G37" s="10">
        <v>5</v>
      </c>
      <c r="H37" s="10">
        <v>5</v>
      </c>
      <c r="J37" s="2">
        <v>5</v>
      </c>
      <c r="K37" s="142">
        <v>10</v>
      </c>
      <c r="L37" s="142">
        <v>9</v>
      </c>
      <c r="N37" s="2">
        <v>5</v>
      </c>
      <c r="O37" s="10">
        <v>5</v>
      </c>
      <c r="P37" s="10">
        <v>5</v>
      </c>
    </row>
    <row r="38" spans="1:16" x14ac:dyDescent="0.35">
      <c r="B38" s="2">
        <v>10</v>
      </c>
      <c r="C38" s="142">
        <v>28</v>
      </c>
      <c r="D38" s="142">
        <v>70</v>
      </c>
      <c r="F38" s="2">
        <v>10</v>
      </c>
      <c r="G38" s="10">
        <v>10</v>
      </c>
      <c r="H38" s="10">
        <v>10</v>
      </c>
      <c r="J38" s="2">
        <v>10</v>
      </c>
      <c r="K38" s="142">
        <v>36</v>
      </c>
      <c r="L38" s="142">
        <v>81</v>
      </c>
      <c r="N38" s="2">
        <v>10</v>
      </c>
      <c r="O38" s="10">
        <v>10</v>
      </c>
      <c r="P38" s="10">
        <v>10</v>
      </c>
    </row>
    <row r="39" spans="1:16" x14ac:dyDescent="0.35">
      <c r="B39" s="2" t="s">
        <v>245</v>
      </c>
      <c r="C39" s="142"/>
      <c r="D39" s="142"/>
      <c r="F39" s="2" t="s">
        <v>245</v>
      </c>
      <c r="G39" s="10"/>
      <c r="H39" s="10"/>
      <c r="J39" s="2" t="s">
        <v>245</v>
      </c>
      <c r="K39" s="142"/>
      <c r="L39" s="142"/>
      <c r="N39" s="2" t="s">
        <v>245</v>
      </c>
      <c r="O39" s="10"/>
      <c r="P39" s="10"/>
    </row>
    <row r="40" spans="1:16" x14ac:dyDescent="0.35">
      <c r="B40" s="2" t="s">
        <v>47</v>
      </c>
      <c r="C40" s="142">
        <v>47</v>
      </c>
      <c r="D40" s="142">
        <v>94</v>
      </c>
      <c r="F40" s="2" t="s">
        <v>47</v>
      </c>
      <c r="G40" s="7">
        <v>7.4468085106382977</v>
      </c>
      <c r="H40" s="7">
        <v>8.0319148936170208</v>
      </c>
      <c r="J40" s="2" t="s">
        <v>47</v>
      </c>
      <c r="K40" s="142">
        <v>47</v>
      </c>
      <c r="L40" s="142">
        <v>94</v>
      </c>
      <c r="N40" s="2" t="s">
        <v>47</v>
      </c>
      <c r="O40" s="7">
        <v>8.7234042553191493</v>
      </c>
      <c r="P40" s="7">
        <v>9.0957446808510642</v>
      </c>
    </row>
    <row r="45" spans="1:16" ht="20" thickBot="1" x14ac:dyDescent="0.5">
      <c r="B45" s="5" t="s">
        <v>9</v>
      </c>
      <c r="J45" s="5" t="s">
        <v>10</v>
      </c>
    </row>
    <row r="46" spans="1:16" ht="15" thickTop="1" x14ac:dyDescent="0.35">
      <c r="A46" s="4" t="s">
        <v>195</v>
      </c>
      <c r="B46" s="1" t="s">
        <v>89</v>
      </c>
      <c r="C46" s="1" t="s">
        <v>49</v>
      </c>
      <c r="F46" s="1" t="s">
        <v>140</v>
      </c>
      <c r="G46" s="1" t="s">
        <v>49</v>
      </c>
      <c r="J46" s="1" t="s">
        <v>90</v>
      </c>
      <c r="K46" s="1" t="s">
        <v>49</v>
      </c>
      <c r="N46" s="1" t="s">
        <v>141</v>
      </c>
      <c r="O46" s="1" t="s">
        <v>49</v>
      </c>
    </row>
    <row r="47" spans="1:16" x14ac:dyDescent="0.35">
      <c r="B47" s="1" t="s">
        <v>49</v>
      </c>
      <c r="C47">
        <v>2023</v>
      </c>
      <c r="D47">
        <v>2024</v>
      </c>
      <c r="F47" s="1" t="s">
        <v>49</v>
      </c>
      <c r="G47">
        <v>2023</v>
      </c>
      <c r="H47">
        <v>2024</v>
      </c>
      <c r="J47" s="1" t="s">
        <v>49</v>
      </c>
      <c r="K47">
        <v>2023</v>
      </c>
      <c r="L47">
        <v>2024</v>
      </c>
      <c r="N47" s="1" t="s">
        <v>49</v>
      </c>
      <c r="O47">
        <v>2023</v>
      </c>
      <c r="P47">
        <v>2024</v>
      </c>
    </row>
    <row r="48" spans="1:16" x14ac:dyDescent="0.35">
      <c r="B48" s="2">
        <v>0</v>
      </c>
      <c r="C48" s="142"/>
      <c r="D48" s="142">
        <v>1</v>
      </c>
      <c r="F48" s="2">
        <v>0</v>
      </c>
      <c r="G48" s="10"/>
      <c r="H48" s="10">
        <v>0</v>
      </c>
      <c r="J48" s="2">
        <v>0</v>
      </c>
      <c r="K48" s="142">
        <v>4</v>
      </c>
      <c r="L48" s="142">
        <v>1</v>
      </c>
      <c r="N48" s="2">
        <v>0</v>
      </c>
      <c r="O48" s="10">
        <v>0</v>
      </c>
      <c r="P48" s="10">
        <v>0</v>
      </c>
    </row>
    <row r="49" spans="1:16" x14ac:dyDescent="0.35">
      <c r="B49" s="2">
        <v>5</v>
      </c>
      <c r="C49" s="142">
        <v>6</v>
      </c>
      <c r="D49" s="142">
        <v>7</v>
      </c>
      <c r="F49" s="2">
        <v>5</v>
      </c>
      <c r="G49" s="10">
        <v>5</v>
      </c>
      <c r="H49" s="10">
        <v>5</v>
      </c>
      <c r="J49" s="2">
        <v>5</v>
      </c>
      <c r="K49" s="142">
        <v>8</v>
      </c>
      <c r="L49" s="142">
        <v>15</v>
      </c>
      <c r="N49" s="2">
        <v>5</v>
      </c>
      <c r="O49" s="10">
        <v>5</v>
      </c>
      <c r="P49" s="10">
        <v>5</v>
      </c>
    </row>
    <row r="50" spans="1:16" x14ac:dyDescent="0.35">
      <c r="B50" s="2">
        <v>10</v>
      </c>
      <c r="C50" s="142">
        <v>42</v>
      </c>
      <c r="D50" s="142">
        <v>88</v>
      </c>
      <c r="F50" s="2">
        <v>10</v>
      </c>
      <c r="G50" s="10">
        <v>10</v>
      </c>
      <c r="H50" s="10">
        <v>10</v>
      </c>
      <c r="J50" s="2">
        <v>10</v>
      </c>
      <c r="K50" s="142">
        <v>35</v>
      </c>
      <c r="L50" s="142">
        <v>79</v>
      </c>
      <c r="N50" s="2">
        <v>10</v>
      </c>
      <c r="O50" s="10">
        <v>10</v>
      </c>
      <c r="P50" s="10">
        <v>10</v>
      </c>
    </row>
    <row r="51" spans="1:16" x14ac:dyDescent="0.35">
      <c r="B51" s="2" t="s">
        <v>245</v>
      </c>
      <c r="C51" s="142"/>
      <c r="D51" s="142"/>
      <c r="F51" s="2" t="s">
        <v>245</v>
      </c>
      <c r="G51" s="10"/>
      <c r="H51" s="10"/>
      <c r="J51" s="2" t="s">
        <v>245</v>
      </c>
      <c r="K51" s="142"/>
      <c r="L51" s="142"/>
      <c r="N51" s="2" t="s">
        <v>245</v>
      </c>
      <c r="O51" s="10"/>
      <c r="P51" s="10"/>
    </row>
    <row r="52" spans="1:16" x14ac:dyDescent="0.35">
      <c r="B52" s="2" t="s">
        <v>47</v>
      </c>
      <c r="C52" s="142">
        <v>48</v>
      </c>
      <c r="D52" s="142">
        <v>96</v>
      </c>
      <c r="F52" s="2" t="s">
        <v>47</v>
      </c>
      <c r="G52" s="7">
        <v>9.375</v>
      </c>
      <c r="H52" s="7">
        <v>9.53125</v>
      </c>
      <c r="J52" s="2" t="s">
        <v>47</v>
      </c>
      <c r="K52" s="142">
        <v>47</v>
      </c>
      <c r="L52" s="142">
        <v>95</v>
      </c>
      <c r="N52" s="2" t="s">
        <v>47</v>
      </c>
      <c r="O52" s="7">
        <v>8.2978723404255312</v>
      </c>
      <c r="P52" s="7">
        <v>9.1052631578947363</v>
      </c>
    </row>
    <row r="57" spans="1:16" ht="20" thickBot="1" x14ac:dyDescent="0.5">
      <c r="B57" s="5" t="s">
        <v>11</v>
      </c>
      <c r="J57" s="5" t="s">
        <v>12</v>
      </c>
    </row>
    <row r="58" spans="1:16" ht="15" thickTop="1" x14ac:dyDescent="0.35">
      <c r="A58" s="4" t="s">
        <v>196</v>
      </c>
      <c r="B58" s="1" t="s">
        <v>91</v>
      </c>
      <c r="C58" s="1" t="s">
        <v>49</v>
      </c>
      <c r="F58" s="1" t="s">
        <v>142</v>
      </c>
      <c r="G58" s="1" t="s">
        <v>49</v>
      </c>
      <c r="J58" s="1" t="s">
        <v>92</v>
      </c>
      <c r="K58" s="1" t="s">
        <v>49</v>
      </c>
      <c r="N58" s="1" t="s">
        <v>143</v>
      </c>
      <c r="O58" s="1" t="s">
        <v>49</v>
      </c>
    </row>
    <row r="59" spans="1:16" x14ac:dyDescent="0.35">
      <c r="B59" s="1" t="s">
        <v>49</v>
      </c>
      <c r="C59">
        <v>2023</v>
      </c>
      <c r="D59">
        <v>2024</v>
      </c>
      <c r="F59" s="1" t="s">
        <v>49</v>
      </c>
      <c r="G59">
        <v>2023</v>
      </c>
      <c r="H59">
        <v>2024</v>
      </c>
      <c r="J59" s="1" t="s">
        <v>49</v>
      </c>
      <c r="K59">
        <v>2023</v>
      </c>
      <c r="L59">
        <v>2024</v>
      </c>
      <c r="N59" s="1" t="s">
        <v>49</v>
      </c>
      <c r="O59">
        <v>2023</v>
      </c>
      <c r="P59">
        <v>2024</v>
      </c>
    </row>
    <row r="60" spans="1:16" x14ac:dyDescent="0.35">
      <c r="B60" s="2">
        <v>0</v>
      </c>
      <c r="C60" s="142">
        <v>3</v>
      </c>
      <c r="D60" s="142">
        <v>6</v>
      </c>
      <c r="F60" s="2">
        <v>0</v>
      </c>
      <c r="G60" s="10">
        <v>0</v>
      </c>
      <c r="H60" s="10">
        <v>0</v>
      </c>
      <c r="J60" s="2">
        <v>0</v>
      </c>
      <c r="K60" s="142">
        <v>4</v>
      </c>
      <c r="L60" s="142">
        <v>4</v>
      </c>
      <c r="N60" s="2">
        <v>0</v>
      </c>
      <c r="O60" s="10">
        <v>0</v>
      </c>
      <c r="P60" s="10">
        <v>0</v>
      </c>
    </row>
    <row r="61" spans="1:16" x14ac:dyDescent="0.35">
      <c r="B61" s="2">
        <v>5</v>
      </c>
      <c r="C61" s="142">
        <v>4</v>
      </c>
      <c r="D61" s="142">
        <v>7</v>
      </c>
      <c r="F61" s="2">
        <v>5</v>
      </c>
      <c r="G61" s="10">
        <v>5</v>
      </c>
      <c r="H61" s="10">
        <v>5</v>
      </c>
      <c r="J61" s="2">
        <v>5</v>
      </c>
      <c r="K61" s="142">
        <v>4</v>
      </c>
      <c r="L61" s="142">
        <v>10</v>
      </c>
      <c r="N61" s="2">
        <v>5</v>
      </c>
      <c r="O61" s="10">
        <v>5</v>
      </c>
      <c r="P61" s="10">
        <v>5</v>
      </c>
    </row>
    <row r="62" spans="1:16" x14ac:dyDescent="0.35">
      <c r="B62" s="2">
        <v>10</v>
      </c>
      <c r="C62" s="142">
        <v>40</v>
      </c>
      <c r="D62" s="142">
        <v>82</v>
      </c>
      <c r="F62" s="2">
        <v>10</v>
      </c>
      <c r="G62" s="10">
        <v>10</v>
      </c>
      <c r="H62" s="10">
        <v>10</v>
      </c>
      <c r="J62" s="2">
        <v>10</v>
      </c>
      <c r="K62" s="142">
        <v>39</v>
      </c>
      <c r="L62" s="142">
        <v>80</v>
      </c>
      <c r="N62" s="2">
        <v>10</v>
      </c>
      <c r="O62" s="10">
        <v>10</v>
      </c>
      <c r="P62" s="10">
        <v>10</v>
      </c>
    </row>
    <row r="63" spans="1:16" x14ac:dyDescent="0.35">
      <c r="B63" s="2" t="s">
        <v>245</v>
      </c>
      <c r="C63" s="142"/>
      <c r="D63" s="142"/>
      <c r="F63" s="2" t="s">
        <v>245</v>
      </c>
      <c r="G63" s="10"/>
      <c r="H63" s="10"/>
      <c r="J63" s="2" t="s">
        <v>245</v>
      </c>
      <c r="K63" s="142"/>
      <c r="L63" s="142"/>
      <c r="N63" s="2" t="s">
        <v>245</v>
      </c>
      <c r="O63" s="10"/>
      <c r="P63" s="10"/>
    </row>
    <row r="64" spans="1:16" x14ac:dyDescent="0.35">
      <c r="B64" s="2" t="s">
        <v>47</v>
      </c>
      <c r="C64" s="142">
        <v>47</v>
      </c>
      <c r="D64" s="142">
        <v>95</v>
      </c>
      <c r="F64" s="2" t="s">
        <v>47</v>
      </c>
      <c r="G64" s="7">
        <v>8.9361702127659566</v>
      </c>
      <c r="H64" s="7">
        <v>9</v>
      </c>
      <c r="J64" s="2" t="s">
        <v>47</v>
      </c>
      <c r="K64" s="142">
        <v>47</v>
      </c>
      <c r="L64" s="142">
        <v>94</v>
      </c>
      <c r="N64" s="2" t="s">
        <v>47</v>
      </c>
      <c r="O64" s="7">
        <v>8.7234042553191493</v>
      </c>
      <c r="P64" s="7">
        <v>9.0425531914893611</v>
      </c>
    </row>
    <row r="69" spans="1:16" ht="20" thickBot="1" x14ac:dyDescent="0.5">
      <c r="B69" s="5" t="s">
        <v>13</v>
      </c>
      <c r="J69" s="5" t="s">
        <v>14</v>
      </c>
    </row>
    <row r="70" spans="1:16" ht="15" thickTop="1" x14ac:dyDescent="0.35">
      <c r="A70" s="4" t="s">
        <v>197</v>
      </c>
      <c r="B70" s="1" t="s">
        <v>93</v>
      </c>
      <c r="C70" s="1" t="s">
        <v>49</v>
      </c>
      <c r="F70" s="1" t="s">
        <v>144</v>
      </c>
      <c r="G70" s="1" t="s">
        <v>49</v>
      </c>
      <c r="J70" s="1" t="s">
        <v>94</v>
      </c>
      <c r="K70" s="1" t="s">
        <v>49</v>
      </c>
      <c r="N70" s="1" t="s">
        <v>145</v>
      </c>
      <c r="O70" s="1" t="s">
        <v>49</v>
      </c>
    </row>
    <row r="71" spans="1:16" x14ac:dyDescent="0.35">
      <c r="B71" s="1" t="s">
        <v>49</v>
      </c>
      <c r="C71">
        <v>2023</v>
      </c>
      <c r="D71">
        <v>2024</v>
      </c>
      <c r="F71" s="1" t="s">
        <v>49</v>
      </c>
      <c r="G71">
        <v>2023</v>
      </c>
      <c r="H71">
        <v>2024</v>
      </c>
      <c r="J71" s="1" t="s">
        <v>49</v>
      </c>
      <c r="K71">
        <v>2023</v>
      </c>
      <c r="L71">
        <v>2024</v>
      </c>
      <c r="N71" s="1" t="s">
        <v>49</v>
      </c>
      <c r="O71">
        <v>2023</v>
      </c>
      <c r="P71">
        <v>2024</v>
      </c>
    </row>
    <row r="72" spans="1:16" x14ac:dyDescent="0.35">
      <c r="B72" s="2">
        <v>0</v>
      </c>
      <c r="C72" s="142">
        <v>3</v>
      </c>
      <c r="D72" s="142">
        <v>3</v>
      </c>
      <c r="F72" s="2">
        <v>0</v>
      </c>
      <c r="G72" s="10">
        <v>0</v>
      </c>
      <c r="H72" s="10">
        <v>0</v>
      </c>
      <c r="J72" s="2">
        <v>0</v>
      </c>
      <c r="K72" s="142">
        <v>2</v>
      </c>
      <c r="L72" s="142">
        <v>3</v>
      </c>
      <c r="N72" s="2">
        <v>0</v>
      </c>
      <c r="O72" s="10">
        <v>0</v>
      </c>
      <c r="P72" s="10">
        <v>0</v>
      </c>
    </row>
    <row r="73" spans="1:16" x14ac:dyDescent="0.35">
      <c r="B73" s="2">
        <v>5</v>
      </c>
      <c r="C73" s="142">
        <v>5</v>
      </c>
      <c r="D73" s="142">
        <v>9</v>
      </c>
      <c r="F73" s="2">
        <v>5</v>
      </c>
      <c r="G73" s="10">
        <v>5</v>
      </c>
      <c r="H73" s="10">
        <v>5</v>
      </c>
      <c r="J73" s="2">
        <v>5</v>
      </c>
      <c r="K73" s="142">
        <v>16</v>
      </c>
      <c r="L73" s="142">
        <v>21</v>
      </c>
      <c r="N73" s="2">
        <v>5</v>
      </c>
      <c r="O73" s="10">
        <v>5</v>
      </c>
      <c r="P73" s="10">
        <v>5</v>
      </c>
    </row>
    <row r="74" spans="1:16" x14ac:dyDescent="0.35">
      <c r="B74" s="2">
        <v>10</v>
      </c>
      <c r="C74" s="142">
        <v>38</v>
      </c>
      <c r="D74" s="142">
        <v>83</v>
      </c>
      <c r="F74" s="2">
        <v>10</v>
      </c>
      <c r="G74" s="10">
        <v>10</v>
      </c>
      <c r="H74" s="10">
        <v>10</v>
      </c>
      <c r="J74" s="2">
        <v>10</v>
      </c>
      <c r="K74" s="142">
        <v>29</v>
      </c>
      <c r="L74" s="142">
        <v>70</v>
      </c>
      <c r="N74" s="2">
        <v>10</v>
      </c>
      <c r="O74" s="10">
        <v>10</v>
      </c>
      <c r="P74" s="10">
        <v>10</v>
      </c>
    </row>
    <row r="75" spans="1:16" x14ac:dyDescent="0.35">
      <c r="B75" s="2" t="s">
        <v>245</v>
      </c>
      <c r="C75" s="142"/>
      <c r="D75" s="142"/>
      <c r="F75" s="2" t="s">
        <v>245</v>
      </c>
      <c r="G75" s="10"/>
      <c r="H75" s="10"/>
      <c r="J75" s="2" t="s">
        <v>245</v>
      </c>
      <c r="K75" s="142"/>
      <c r="L75" s="142"/>
      <c r="N75" s="2" t="s">
        <v>245</v>
      </c>
      <c r="O75" s="10"/>
      <c r="P75" s="10"/>
    </row>
    <row r="76" spans="1:16" x14ac:dyDescent="0.35">
      <c r="B76" s="2" t="s">
        <v>47</v>
      </c>
      <c r="C76" s="142">
        <v>46</v>
      </c>
      <c r="D76" s="142">
        <v>95</v>
      </c>
      <c r="F76" s="2" t="s">
        <v>47</v>
      </c>
      <c r="G76" s="7">
        <v>8.804347826086957</v>
      </c>
      <c r="H76" s="7">
        <v>9.2105263157894743</v>
      </c>
      <c r="J76" s="2" t="s">
        <v>47</v>
      </c>
      <c r="K76" s="142">
        <v>47</v>
      </c>
      <c r="L76" s="142">
        <v>94</v>
      </c>
      <c r="N76" s="2" t="s">
        <v>47</v>
      </c>
      <c r="O76" s="7">
        <v>7.8723404255319149</v>
      </c>
      <c r="P76" s="7">
        <v>8.5638297872340434</v>
      </c>
    </row>
    <row r="81" spans="1:16" ht="20" thickBot="1" x14ac:dyDescent="0.5">
      <c r="B81" s="5" t="s">
        <v>15</v>
      </c>
      <c r="J81" s="5" t="s">
        <v>16</v>
      </c>
    </row>
    <row r="82" spans="1:16" ht="15" thickTop="1" x14ac:dyDescent="0.35">
      <c r="A82" s="4" t="s">
        <v>198</v>
      </c>
      <c r="B82" s="1" t="s">
        <v>95</v>
      </c>
      <c r="C82" s="1" t="s">
        <v>49</v>
      </c>
      <c r="F82" s="1" t="s">
        <v>146</v>
      </c>
      <c r="G82" s="1" t="s">
        <v>49</v>
      </c>
      <c r="J82" s="1" t="s">
        <v>96</v>
      </c>
      <c r="K82" s="1" t="s">
        <v>49</v>
      </c>
      <c r="N82" s="1" t="s">
        <v>147</v>
      </c>
      <c r="O82" s="1" t="s">
        <v>49</v>
      </c>
    </row>
    <row r="83" spans="1:16" x14ac:dyDescent="0.35">
      <c r="B83" s="1" t="s">
        <v>49</v>
      </c>
      <c r="C83">
        <v>2023</v>
      </c>
      <c r="D83">
        <v>2024</v>
      </c>
      <c r="F83" s="1" t="s">
        <v>49</v>
      </c>
      <c r="G83">
        <v>2023</v>
      </c>
      <c r="H83">
        <v>2024</v>
      </c>
      <c r="J83" s="1" t="s">
        <v>49</v>
      </c>
      <c r="K83">
        <v>2023</v>
      </c>
      <c r="L83">
        <v>2024</v>
      </c>
      <c r="N83" s="1" t="s">
        <v>49</v>
      </c>
      <c r="O83">
        <v>2023</v>
      </c>
      <c r="P83">
        <v>2024</v>
      </c>
    </row>
    <row r="84" spans="1:16" x14ac:dyDescent="0.35">
      <c r="B84" s="2">
        <v>0</v>
      </c>
      <c r="C84" s="142">
        <v>4</v>
      </c>
      <c r="D84" s="142">
        <v>4</v>
      </c>
      <c r="F84" s="2">
        <v>0</v>
      </c>
      <c r="G84" s="10">
        <v>0</v>
      </c>
      <c r="H84" s="10">
        <v>0</v>
      </c>
      <c r="J84" s="2">
        <v>0</v>
      </c>
      <c r="K84" s="142">
        <v>6</v>
      </c>
      <c r="L84" s="142">
        <v>5</v>
      </c>
      <c r="N84" s="2">
        <v>0</v>
      </c>
      <c r="O84" s="10">
        <v>0</v>
      </c>
      <c r="P84" s="10">
        <v>0</v>
      </c>
    </row>
    <row r="85" spans="1:16" x14ac:dyDescent="0.35">
      <c r="B85" s="2">
        <v>5</v>
      </c>
      <c r="C85" s="142">
        <v>15</v>
      </c>
      <c r="D85" s="142">
        <v>25</v>
      </c>
      <c r="F85" s="2">
        <v>5</v>
      </c>
      <c r="G85" s="10">
        <v>5</v>
      </c>
      <c r="H85" s="10">
        <v>5</v>
      </c>
      <c r="J85" s="2">
        <v>5</v>
      </c>
      <c r="K85" s="142">
        <v>3</v>
      </c>
      <c r="L85" s="142">
        <v>5</v>
      </c>
      <c r="N85" s="2">
        <v>5</v>
      </c>
      <c r="O85" s="10">
        <v>5</v>
      </c>
      <c r="P85" s="10">
        <v>5</v>
      </c>
    </row>
    <row r="86" spans="1:16" x14ac:dyDescent="0.35">
      <c r="B86" s="2">
        <v>10</v>
      </c>
      <c r="C86" s="142">
        <v>27</v>
      </c>
      <c r="D86" s="142">
        <v>66</v>
      </c>
      <c r="F86" s="2">
        <v>10</v>
      </c>
      <c r="G86" s="10">
        <v>10</v>
      </c>
      <c r="H86" s="10">
        <v>10</v>
      </c>
      <c r="J86" s="2">
        <v>10</v>
      </c>
      <c r="K86" s="142">
        <v>37</v>
      </c>
      <c r="L86" s="142">
        <v>85</v>
      </c>
      <c r="N86" s="2">
        <v>10</v>
      </c>
      <c r="O86" s="10">
        <v>10</v>
      </c>
      <c r="P86" s="10">
        <v>10</v>
      </c>
    </row>
    <row r="87" spans="1:16" x14ac:dyDescent="0.35">
      <c r="B87" s="2" t="s">
        <v>245</v>
      </c>
      <c r="C87" s="142"/>
      <c r="D87" s="142"/>
      <c r="F87" s="2" t="s">
        <v>245</v>
      </c>
      <c r="G87" s="10"/>
      <c r="H87" s="10"/>
      <c r="J87" s="2" t="s">
        <v>245</v>
      </c>
      <c r="K87" s="142"/>
      <c r="L87" s="142"/>
      <c r="N87" s="2" t="s">
        <v>245</v>
      </c>
      <c r="O87" s="10"/>
      <c r="P87" s="10"/>
    </row>
    <row r="88" spans="1:16" x14ac:dyDescent="0.35">
      <c r="B88" s="2" t="s">
        <v>47</v>
      </c>
      <c r="C88" s="142">
        <v>46</v>
      </c>
      <c r="D88" s="142">
        <v>95</v>
      </c>
      <c r="F88" s="2" t="s">
        <v>47</v>
      </c>
      <c r="G88" s="7">
        <v>7.5</v>
      </c>
      <c r="H88" s="7">
        <v>8.2631578947368425</v>
      </c>
      <c r="J88" s="2" t="s">
        <v>47</v>
      </c>
      <c r="K88" s="142">
        <v>46</v>
      </c>
      <c r="L88" s="142">
        <v>95</v>
      </c>
      <c r="N88" s="2" t="s">
        <v>47</v>
      </c>
      <c r="O88" s="7">
        <v>8.3695652173913047</v>
      </c>
      <c r="P88" s="7">
        <v>9.2105263157894743</v>
      </c>
    </row>
    <row r="93" spans="1:16" ht="20" thickBot="1" x14ac:dyDescent="0.5">
      <c r="B93" s="5" t="s">
        <v>17</v>
      </c>
      <c r="J93" s="5" t="s">
        <v>18</v>
      </c>
    </row>
    <row r="94" spans="1:16" ht="15" thickTop="1" x14ac:dyDescent="0.35">
      <c r="A94" s="4" t="s">
        <v>199</v>
      </c>
      <c r="B94" s="1" t="s">
        <v>97</v>
      </c>
      <c r="C94" s="1" t="s">
        <v>49</v>
      </c>
      <c r="F94" s="1" t="s">
        <v>148</v>
      </c>
      <c r="G94" s="1" t="s">
        <v>49</v>
      </c>
      <c r="J94" s="1" t="s">
        <v>98</v>
      </c>
      <c r="K94" s="1" t="s">
        <v>49</v>
      </c>
      <c r="N94" s="1" t="s">
        <v>149</v>
      </c>
      <c r="O94" s="1" t="s">
        <v>49</v>
      </c>
    </row>
    <row r="95" spans="1:16" x14ac:dyDescent="0.35">
      <c r="B95" s="1" t="s">
        <v>49</v>
      </c>
      <c r="C95">
        <v>2023</v>
      </c>
      <c r="D95">
        <v>2024</v>
      </c>
      <c r="F95" s="1" t="s">
        <v>49</v>
      </c>
      <c r="G95">
        <v>2023</v>
      </c>
      <c r="H95">
        <v>2024</v>
      </c>
      <c r="J95" s="1" t="s">
        <v>49</v>
      </c>
      <c r="K95">
        <v>2023</v>
      </c>
      <c r="L95">
        <v>2024</v>
      </c>
      <c r="N95" s="1" t="s">
        <v>49</v>
      </c>
      <c r="O95">
        <v>2023</v>
      </c>
      <c r="P95">
        <v>2024</v>
      </c>
    </row>
    <row r="96" spans="1:16" x14ac:dyDescent="0.35">
      <c r="B96" s="2">
        <v>0</v>
      </c>
      <c r="C96" s="142">
        <v>6</v>
      </c>
      <c r="D96" s="142">
        <v>4</v>
      </c>
      <c r="F96" s="2">
        <v>0</v>
      </c>
      <c r="G96" s="10">
        <v>0</v>
      </c>
      <c r="H96" s="10">
        <v>0</v>
      </c>
      <c r="J96" s="2">
        <v>0</v>
      </c>
      <c r="K96" s="142">
        <v>5</v>
      </c>
      <c r="L96" s="142">
        <v>7</v>
      </c>
      <c r="N96" s="2">
        <v>0</v>
      </c>
      <c r="O96" s="10">
        <v>0</v>
      </c>
      <c r="P96" s="10">
        <v>0</v>
      </c>
    </row>
    <row r="97" spans="1:16" x14ac:dyDescent="0.35">
      <c r="B97" s="2">
        <v>5</v>
      </c>
      <c r="C97" s="142">
        <v>8</v>
      </c>
      <c r="D97" s="142">
        <v>13</v>
      </c>
      <c r="F97" s="2">
        <v>5</v>
      </c>
      <c r="G97" s="10">
        <v>5</v>
      </c>
      <c r="H97" s="10">
        <v>5</v>
      </c>
      <c r="J97" s="2">
        <v>5</v>
      </c>
      <c r="K97" s="142">
        <v>3</v>
      </c>
      <c r="L97" s="142">
        <v>9</v>
      </c>
      <c r="N97" s="2">
        <v>5</v>
      </c>
      <c r="O97" s="10">
        <v>5</v>
      </c>
      <c r="P97" s="10">
        <v>5</v>
      </c>
    </row>
    <row r="98" spans="1:16" x14ac:dyDescent="0.35">
      <c r="B98" s="2">
        <v>10</v>
      </c>
      <c r="C98" s="142">
        <v>33</v>
      </c>
      <c r="D98" s="142">
        <v>78</v>
      </c>
      <c r="F98" s="2">
        <v>10</v>
      </c>
      <c r="G98" s="10">
        <v>10</v>
      </c>
      <c r="H98" s="10">
        <v>10</v>
      </c>
      <c r="J98" s="2">
        <v>10</v>
      </c>
      <c r="K98" s="142">
        <v>38</v>
      </c>
      <c r="L98" s="142">
        <v>79</v>
      </c>
      <c r="N98" s="2">
        <v>10</v>
      </c>
      <c r="O98" s="10">
        <v>10</v>
      </c>
      <c r="P98" s="10">
        <v>10</v>
      </c>
    </row>
    <row r="99" spans="1:16" x14ac:dyDescent="0.35">
      <c r="B99" s="2" t="s">
        <v>245</v>
      </c>
      <c r="C99" s="142"/>
      <c r="D99" s="142"/>
      <c r="F99" s="2" t="s">
        <v>245</v>
      </c>
      <c r="G99" s="10"/>
      <c r="H99" s="10"/>
      <c r="J99" s="2" t="s">
        <v>245</v>
      </c>
      <c r="K99" s="142"/>
      <c r="L99" s="142"/>
      <c r="N99" s="2" t="s">
        <v>245</v>
      </c>
      <c r="O99" s="10"/>
      <c r="P99" s="10"/>
    </row>
    <row r="100" spans="1:16" x14ac:dyDescent="0.35">
      <c r="B100" s="2" t="s">
        <v>47</v>
      </c>
      <c r="C100" s="142">
        <v>47</v>
      </c>
      <c r="D100" s="142">
        <v>95</v>
      </c>
      <c r="F100" s="2" t="s">
        <v>47</v>
      </c>
      <c r="G100" s="7">
        <v>7.8723404255319149</v>
      </c>
      <c r="H100" s="7">
        <v>8.8947368421052637</v>
      </c>
      <c r="J100" s="2" t="s">
        <v>47</v>
      </c>
      <c r="K100" s="142">
        <v>46</v>
      </c>
      <c r="L100" s="142">
        <v>95</v>
      </c>
      <c r="N100" s="2" t="s">
        <v>47</v>
      </c>
      <c r="O100" s="7">
        <v>8.5869565217391308</v>
      </c>
      <c r="P100" s="7">
        <v>8.7894736842105257</v>
      </c>
    </row>
    <row r="105" spans="1:16" ht="20" thickBot="1" x14ac:dyDescent="0.5">
      <c r="B105" s="5" t="s">
        <v>19</v>
      </c>
      <c r="J105" s="5" t="s">
        <v>20</v>
      </c>
    </row>
    <row r="106" spans="1:16" ht="15" thickTop="1" x14ac:dyDescent="0.35">
      <c r="A106" s="4" t="s">
        <v>200</v>
      </c>
      <c r="B106" s="1" t="s">
        <v>99</v>
      </c>
      <c r="C106" s="1" t="s">
        <v>49</v>
      </c>
      <c r="F106" s="1" t="s">
        <v>150</v>
      </c>
      <c r="G106" s="1" t="s">
        <v>49</v>
      </c>
      <c r="J106" s="1" t="s">
        <v>100</v>
      </c>
      <c r="K106" s="1" t="s">
        <v>49</v>
      </c>
      <c r="N106" s="1" t="s">
        <v>151</v>
      </c>
      <c r="O106" s="1" t="s">
        <v>49</v>
      </c>
    </row>
    <row r="107" spans="1:16" x14ac:dyDescent="0.35">
      <c r="B107" s="1" t="s">
        <v>49</v>
      </c>
      <c r="C107">
        <v>2023</v>
      </c>
      <c r="D107">
        <v>2024</v>
      </c>
      <c r="F107" s="1" t="s">
        <v>49</v>
      </c>
      <c r="G107">
        <v>2023</v>
      </c>
      <c r="H107">
        <v>2024</v>
      </c>
      <c r="J107" s="1" t="s">
        <v>49</v>
      </c>
      <c r="K107">
        <v>2023</v>
      </c>
      <c r="L107">
        <v>2024</v>
      </c>
      <c r="N107" s="1" t="s">
        <v>49</v>
      </c>
      <c r="O107">
        <v>2023</v>
      </c>
      <c r="P107">
        <v>2024</v>
      </c>
    </row>
    <row r="108" spans="1:16" x14ac:dyDescent="0.35">
      <c r="B108" s="2">
        <v>0</v>
      </c>
      <c r="C108" s="142">
        <v>4</v>
      </c>
      <c r="D108" s="142">
        <v>6</v>
      </c>
      <c r="F108" s="2">
        <v>0</v>
      </c>
      <c r="G108" s="10">
        <v>0</v>
      </c>
      <c r="H108" s="10">
        <v>0</v>
      </c>
      <c r="J108" s="2">
        <v>0</v>
      </c>
      <c r="K108" s="142">
        <v>4</v>
      </c>
      <c r="L108" s="142">
        <v>9</v>
      </c>
      <c r="N108" s="2">
        <v>0</v>
      </c>
      <c r="O108" s="10">
        <v>0</v>
      </c>
      <c r="P108" s="10">
        <v>0</v>
      </c>
    </row>
    <row r="109" spans="1:16" x14ac:dyDescent="0.35">
      <c r="B109" s="2">
        <v>5</v>
      </c>
      <c r="C109" s="142">
        <v>12</v>
      </c>
      <c r="D109" s="142">
        <v>18</v>
      </c>
      <c r="F109" s="2">
        <v>5</v>
      </c>
      <c r="G109" s="10">
        <v>5</v>
      </c>
      <c r="H109" s="10">
        <v>5</v>
      </c>
      <c r="J109" s="2">
        <v>5</v>
      </c>
      <c r="K109" s="142">
        <v>9</v>
      </c>
      <c r="L109" s="142">
        <v>37</v>
      </c>
      <c r="N109" s="2">
        <v>5</v>
      </c>
      <c r="O109" s="10">
        <v>5</v>
      </c>
      <c r="P109" s="10">
        <v>5</v>
      </c>
    </row>
    <row r="110" spans="1:16" x14ac:dyDescent="0.35">
      <c r="B110" s="2">
        <v>10</v>
      </c>
      <c r="C110" s="142">
        <v>29</v>
      </c>
      <c r="D110" s="142">
        <v>67</v>
      </c>
      <c r="F110" s="2">
        <v>10</v>
      </c>
      <c r="G110" s="10">
        <v>10</v>
      </c>
      <c r="H110" s="10">
        <v>10</v>
      </c>
      <c r="J110" s="2">
        <v>10</v>
      </c>
      <c r="K110" s="142">
        <v>33</v>
      </c>
      <c r="L110" s="142">
        <v>50</v>
      </c>
      <c r="N110" s="2">
        <v>10</v>
      </c>
      <c r="O110" s="10">
        <v>10</v>
      </c>
      <c r="P110" s="10">
        <v>10</v>
      </c>
    </row>
    <row r="111" spans="1:16" x14ac:dyDescent="0.35">
      <c r="B111" s="2" t="s">
        <v>245</v>
      </c>
      <c r="C111" s="142"/>
      <c r="D111" s="142"/>
      <c r="F111" s="2" t="s">
        <v>245</v>
      </c>
      <c r="G111" s="10"/>
      <c r="H111" s="10"/>
      <c r="J111" s="2" t="s">
        <v>245</v>
      </c>
      <c r="K111" s="142"/>
      <c r="L111" s="142"/>
      <c r="N111" s="2" t="s">
        <v>245</v>
      </c>
      <c r="O111" s="10"/>
      <c r="P111" s="10"/>
    </row>
    <row r="112" spans="1:16" x14ac:dyDescent="0.35">
      <c r="B112" s="2" t="s">
        <v>47</v>
      </c>
      <c r="C112" s="142">
        <v>45</v>
      </c>
      <c r="D112" s="142">
        <v>91</v>
      </c>
      <c r="F112" s="2" t="s">
        <v>47</v>
      </c>
      <c r="G112" s="7">
        <v>7.7777777777777777</v>
      </c>
      <c r="H112" s="7">
        <v>8.3516483516483522</v>
      </c>
      <c r="J112" s="2" t="s">
        <v>47</v>
      </c>
      <c r="K112" s="142">
        <v>46</v>
      </c>
      <c r="L112" s="142">
        <v>96</v>
      </c>
      <c r="N112" s="2" t="s">
        <v>47</v>
      </c>
      <c r="O112" s="7">
        <v>8.1521739130434785</v>
      </c>
      <c r="P112" s="7">
        <v>7.135416666666667</v>
      </c>
    </row>
    <row r="117" spans="1:16" ht="20" thickBot="1" x14ac:dyDescent="0.5">
      <c r="B117" s="5" t="s">
        <v>21</v>
      </c>
      <c r="J117" s="5" t="s">
        <v>22</v>
      </c>
    </row>
    <row r="118" spans="1:16" ht="15" thickTop="1" x14ac:dyDescent="0.35">
      <c r="A118" s="4" t="s">
        <v>201</v>
      </c>
      <c r="B118" s="1" t="s">
        <v>101</v>
      </c>
      <c r="C118" s="1" t="s">
        <v>49</v>
      </c>
      <c r="F118" s="1" t="s">
        <v>152</v>
      </c>
      <c r="G118" s="1" t="s">
        <v>49</v>
      </c>
      <c r="J118" s="1" t="s">
        <v>124</v>
      </c>
      <c r="K118" s="1" t="s">
        <v>49</v>
      </c>
      <c r="N118" s="1" t="s">
        <v>153</v>
      </c>
      <c r="O118" s="1" t="s">
        <v>49</v>
      </c>
    </row>
    <row r="119" spans="1:16" x14ac:dyDescent="0.35">
      <c r="B119" s="1" t="s">
        <v>49</v>
      </c>
      <c r="C119">
        <v>2023</v>
      </c>
      <c r="D119">
        <v>2024</v>
      </c>
      <c r="F119" s="1" t="s">
        <v>49</v>
      </c>
      <c r="G119">
        <v>2023</v>
      </c>
      <c r="H119">
        <v>2024</v>
      </c>
      <c r="J119" s="1" t="s">
        <v>49</v>
      </c>
      <c r="K119">
        <v>2023</v>
      </c>
      <c r="L119">
        <v>2024</v>
      </c>
      <c r="N119" s="1" t="s">
        <v>49</v>
      </c>
      <c r="O119">
        <v>2023</v>
      </c>
      <c r="P119">
        <v>2024</v>
      </c>
    </row>
    <row r="120" spans="1:16" x14ac:dyDescent="0.35">
      <c r="B120" s="2">
        <v>0</v>
      </c>
      <c r="C120" s="142">
        <v>2</v>
      </c>
      <c r="D120" s="142">
        <v>11</v>
      </c>
      <c r="F120" s="2">
        <v>0</v>
      </c>
      <c r="G120" s="10">
        <v>0</v>
      </c>
      <c r="H120" s="10">
        <v>0</v>
      </c>
      <c r="J120" s="2">
        <v>0</v>
      </c>
      <c r="K120" s="142">
        <v>3</v>
      </c>
      <c r="L120" s="142">
        <v>7</v>
      </c>
      <c r="N120" s="2">
        <v>0</v>
      </c>
      <c r="O120" s="10">
        <v>0</v>
      </c>
      <c r="P120" s="10">
        <v>0</v>
      </c>
    </row>
    <row r="121" spans="1:16" x14ac:dyDescent="0.35">
      <c r="B121" s="2">
        <v>5</v>
      </c>
      <c r="C121" s="142">
        <v>8</v>
      </c>
      <c r="D121" s="142">
        <v>6</v>
      </c>
      <c r="F121" s="2">
        <v>5</v>
      </c>
      <c r="G121" s="10">
        <v>5</v>
      </c>
      <c r="H121" s="10">
        <v>5</v>
      </c>
      <c r="J121" s="2">
        <v>5</v>
      </c>
      <c r="K121" s="142">
        <v>12</v>
      </c>
      <c r="L121" s="142">
        <v>3</v>
      </c>
      <c r="N121" s="2">
        <v>5</v>
      </c>
      <c r="O121" s="10">
        <v>5</v>
      </c>
      <c r="P121" s="10">
        <v>5</v>
      </c>
    </row>
    <row r="122" spans="1:16" x14ac:dyDescent="0.35">
      <c r="B122" s="2">
        <v>10</v>
      </c>
      <c r="C122" s="142">
        <v>37</v>
      </c>
      <c r="D122" s="142">
        <v>78</v>
      </c>
      <c r="F122" s="2">
        <v>10</v>
      </c>
      <c r="G122" s="10">
        <v>10</v>
      </c>
      <c r="H122" s="10">
        <v>10</v>
      </c>
      <c r="J122" s="2">
        <v>10</v>
      </c>
      <c r="K122" s="142">
        <v>31</v>
      </c>
      <c r="L122" s="142">
        <v>85</v>
      </c>
      <c r="N122" s="2">
        <v>10</v>
      </c>
      <c r="O122" s="10">
        <v>10</v>
      </c>
      <c r="P122" s="10">
        <v>10</v>
      </c>
    </row>
    <row r="123" spans="1:16" x14ac:dyDescent="0.35">
      <c r="B123" s="2" t="s">
        <v>245</v>
      </c>
      <c r="C123" s="142"/>
      <c r="D123" s="142"/>
      <c r="F123" s="2" t="s">
        <v>245</v>
      </c>
      <c r="G123" s="10"/>
      <c r="H123" s="10"/>
      <c r="J123" s="2" t="s">
        <v>245</v>
      </c>
      <c r="K123" s="142"/>
      <c r="L123" s="142"/>
      <c r="N123" s="2" t="s">
        <v>245</v>
      </c>
      <c r="O123" s="10"/>
      <c r="P123" s="10"/>
    </row>
    <row r="124" spans="1:16" x14ac:dyDescent="0.35">
      <c r="B124" s="2" t="s">
        <v>47</v>
      </c>
      <c r="C124" s="142">
        <v>47</v>
      </c>
      <c r="D124" s="142">
        <v>95</v>
      </c>
      <c r="F124" s="2" t="s">
        <v>47</v>
      </c>
      <c r="G124" s="7">
        <v>8.7234042553191493</v>
      </c>
      <c r="H124" s="7">
        <v>8.526315789473685</v>
      </c>
      <c r="J124" s="2" t="s">
        <v>47</v>
      </c>
      <c r="K124" s="142">
        <v>46</v>
      </c>
      <c r="L124" s="142">
        <v>95</v>
      </c>
      <c r="N124" s="2" t="s">
        <v>47</v>
      </c>
      <c r="O124" s="7">
        <v>8.0434782608695645</v>
      </c>
      <c r="P124" s="7">
        <v>9.1052631578947363</v>
      </c>
    </row>
    <row r="129" spans="1:16" ht="20" thickBot="1" x14ac:dyDescent="0.5">
      <c r="B129" s="5" t="s">
        <v>23</v>
      </c>
      <c r="J129" s="5" t="s">
        <v>24</v>
      </c>
    </row>
    <row r="130" spans="1:16" ht="15" thickTop="1" x14ac:dyDescent="0.35">
      <c r="A130" s="4" t="s">
        <v>202</v>
      </c>
      <c r="B130" s="1" t="s">
        <v>102</v>
      </c>
      <c r="C130" s="1" t="s">
        <v>49</v>
      </c>
      <c r="F130" s="1" t="s">
        <v>154</v>
      </c>
      <c r="G130" s="1" t="s">
        <v>49</v>
      </c>
      <c r="J130" s="1" t="s">
        <v>103</v>
      </c>
      <c r="K130" s="1" t="s">
        <v>49</v>
      </c>
      <c r="N130" s="1" t="s">
        <v>155</v>
      </c>
      <c r="O130" s="1" t="s">
        <v>49</v>
      </c>
    </row>
    <row r="131" spans="1:16" x14ac:dyDescent="0.35">
      <c r="B131" s="1" t="s">
        <v>49</v>
      </c>
      <c r="C131">
        <v>2023</v>
      </c>
      <c r="D131">
        <v>2024</v>
      </c>
      <c r="F131" s="1" t="s">
        <v>49</v>
      </c>
      <c r="G131">
        <v>2023</v>
      </c>
      <c r="H131">
        <v>2024</v>
      </c>
      <c r="J131" s="1" t="s">
        <v>49</v>
      </c>
      <c r="K131">
        <v>2023</v>
      </c>
      <c r="L131">
        <v>2024</v>
      </c>
      <c r="N131" s="1" t="s">
        <v>49</v>
      </c>
      <c r="O131">
        <v>2023</v>
      </c>
      <c r="P131">
        <v>2024</v>
      </c>
    </row>
    <row r="132" spans="1:16" x14ac:dyDescent="0.35">
      <c r="B132" s="2">
        <v>0</v>
      </c>
      <c r="C132" s="142">
        <v>3</v>
      </c>
      <c r="D132" s="142">
        <v>2</v>
      </c>
      <c r="F132" s="2">
        <v>0</v>
      </c>
      <c r="G132" s="10">
        <v>0</v>
      </c>
      <c r="H132" s="10">
        <v>0</v>
      </c>
      <c r="J132" s="2">
        <v>0</v>
      </c>
      <c r="K132" s="142">
        <v>4</v>
      </c>
      <c r="L132" s="142">
        <v>4</v>
      </c>
      <c r="N132" s="2">
        <v>0</v>
      </c>
      <c r="O132" s="10">
        <v>0</v>
      </c>
      <c r="P132" s="10">
        <v>0</v>
      </c>
    </row>
    <row r="133" spans="1:16" x14ac:dyDescent="0.35">
      <c r="B133" s="2">
        <v>5</v>
      </c>
      <c r="C133" s="142">
        <v>4</v>
      </c>
      <c r="D133" s="142">
        <v>13</v>
      </c>
      <c r="F133" s="2">
        <v>5</v>
      </c>
      <c r="G133" s="10">
        <v>5</v>
      </c>
      <c r="H133" s="10">
        <v>5</v>
      </c>
      <c r="J133" s="2">
        <v>5</v>
      </c>
      <c r="K133" s="142">
        <v>14</v>
      </c>
      <c r="L133" s="142">
        <v>25</v>
      </c>
      <c r="N133" s="2">
        <v>5</v>
      </c>
      <c r="O133" s="10">
        <v>5</v>
      </c>
      <c r="P133" s="10">
        <v>5</v>
      </c>
    </row>
    <row r="134" spans="1:16" x14ac:dyDescent="0.35">
      <c r="B134" s="2">
        <v>10</v>
      </c>
      <c r="C134" s="142">
        <v>40</v>
      </c>
      <c r="D134" s="142">
        <v>79</v>
      </c>
      <c r="F134" s="2">
        <v>10</v>
      </c>
      <c r="G134" s="10">
        <v>10</v>
      </c>
      <c r="H134" s="10">
        <v>10</v>
      </c>
      <c r="J134" s="2">
        <v>10</v>
      </c>
      <c r="K134" s="142">
        <v>26</v>
      </c>
      <c r="L134" s="142">
        <v>66</v>
      </c>
      <c r="N134" s="2">
        <v>10</v>
      </c>
      <c r="O134" s="10">
        <v>10</v>
      </c>
      <c r="P134" s="10">
        <v>10</v>
      </c>
    </row>
    <row r="135" spans="1:16" x14ac:dyDescent="0.35">
      <c r="B135" s="2" t="s">
        <v>245</v>
      </c>
      <c r="C135" s="142"/>
      <c r="D135" s="142"/>
      <c r="F135" s="2" t="s">
        <v>245</v>
      </c>
      <c r="G135" s="10"/>
      <c r="H135" s="10"/>
      <c r="J135" s="2" t="s">
        <v>245</v>
      </c>
      <c r="K135" s="142"/>
      <c r="L135" s="142"/>
      <c r="N135" s="2" t="s">
        <v>245</v>
      </c>
      <c r="O135" s="10"/>
      <c r="P135" s="10"/>
    </row>
    <row r="136" spans="1:16" x14ac:dyDescent="0.35">
      <c r="B136" s="2" t="s">
        <v>47</v>
      </c>
      <c r="C136" s="142">
        <v>47</v>
      </c>
      <c r="D136" s="142">
        <v>94</v>
      </c>
      <c r="F136" s="2" t="s">
        <v>47</v>
      </c>
      <c r="G136" s="7">
        <v>8.9361702127659566</v>
      </c>
      <c r="H136" s="7">
        <v>9.0957446808510642</v>
      </c>
      <c r="J136" s="2" t="s">
        <v>47</v>
      </c>
      <c r="K136" s="142">
        <v>44</v>
      </c>
      <c r="L136" s="142">
        <v>95</v>
      </c>
      <c r="N136" s="2" t="s">
        <v>47</v>
      </c>
      <c r="O136" s="7">
        <v>7.5</v>
      </c>
      <c r="P136" s="7">
        <v>8.2631578947368425</v>
      </c>
    </row>
    <row r="141" spans="1:16" ht="20" thickBot="1" x14ac:dyDescent="0.5">
      <c r="B141" s="5" t="s">
        <v>25</v>
      </c>
      <c r="J141" s="5" t="s">
        <v>26</v>
      </c>
    </row>
    <row r="142" spans="1:16" ht="15" thickTop="1" x14ac:dyDescent="0.35">
      <c r="A142" s="4" t="s">
        <v>203</v>
      </c>
      <c r="B142" s="1" t="s">
        <v>104</v>
      </c>
      <c r="C142" s="1" t="s">
        <v>49</v>
      </c>
      <c r="F142" s="1" t="s">
        <v>156</v>
      </c>
      <c r="G142" s="1" t="s">
        <v>49</v>
      </c>
      <c r="J142" s="1" t="s">
        <v>105</v>
      </c>
      <c r="K142" s="1" t="s">
        <v>49</v>
      </c>
      <c r="N142" s="1" t="s">
        <v>157</v>
      </c>
      <c r="O142" s="1" t="s">
        <v>49</v>
      </c>
    </row>
    <row r="143" spans="1:16" x14ac:dyDescent="0.35">
      <c r="B143" s="1" t="s">
        <v>49</v>
      </c>
      <c r="C143">
        <v>2023</v>
      </c>
      <c r="D143">
        <v>2024</v>
      </c>
      <c r="F143" s="1" t="s">
        <v>49</v>
      </c>
      <c r="G143">
        <v>2023</v>
      </c>
      <c r="H143">
        <v>2024</v>
      </c>
      <c r="J143" s="1" t="s">
        <v>49</v>
      </c>
      <c r="K143">
        <v>2023</v>
      </c>
      <c r="L143">
        <v>2024</v>
      </c>
      <c r="N143" s="1" t="s">
        <v>49</v>
      </c>
      <c r="O143">
        <v>2023</v>
      </c>
      <c r="P143">
        <v>2024</v>
      </c>
    </row>
    <row r="144" spans="1:16" x14ac:dyDescent="0.35">
      <c r="B144" s="2" t="s">
        <v>245</v>
      </c>
      <c r="C144" s="142"/>
      <c r="D144" s="142"/>
      <c r="F144" s="2" t="s">
        <v>245</v>
      </c>
      <c r="G144" s="10"/>
      <c r="H144" s="10"/>
      <c r="J144" s="2">
        <v>0</v>
      </c>
      <c r="K144" s="142">
        <v>9</v>
      </c>
      <c r="L144" s="142">
        <v>6</v>
      </c>
      <c r="N144" s="2">
        <v>0</v>
      </c>
      <c r="O144" s="10">
        <v>0</v>
      </c>
      <c r="P144" s="10">
        <v>0</v>
      </c>
    </row>
    <row r="145" spans="1:16" x14ac:dyDescent="0.35">
      <c r="B145" s="2" t="s">
        <v>47</v>
      </c>
      <c r="C145" s="142"/>
      <c r="D145" s="142"/>
      <c r="F145" s="2" t="s">
        <v>47</v>
      </c>
      <c r="G145" s="7"/>
      <c r="H145" s="7"/>
      <c r="J145" s="2">
        <v>5</v>
      </c>
      <c r="K145" s="142">
        <v>7</v>
      </c>
      <c r="L145" s="142">
        <v>9</v>
      </c>
      <c r="N145" s="2">
        <v>5</v>
      </c>
      <c r="O145" s="10">
        <v>5</v>
      </c>
      <c r="P145" s="10">
        <v>5</v>
      </c>
    </row>
    <row r="146" spans="1:16" x14ac:dyDescent="0.35">
      <c r="J146" s="2">
        <v>10</v>
      </c>
      <c r="K146" s="142">
        <v>28</v>
      </c>
      <c r="L146" s="142">
        <v>80</v>
      </c>
      <c r="N146" s="2">
        <v>10</v>
      </c>
      <c r="O146" s="10">
        <v>10</v>
      </c>
      <c r="P146" s="10">
        <v>10</v>
      </c>
    </row>
    <row r="147" spans="1:16" x14ac:dyDescent="0.35">
      <c r="J147" s="2" t="s">
        <v>245</v>
      </c>
      <c r="K147" s="142"/>
      <c r="L147" s="142"/>
      <c r="N147" s="2" t="s">
        <v>245</v>
      </c>
      <c r="O147" s="10"/>
      <c r="P147" s="10"/>
    </row>
    <row r="148" spans="1:16" x14ac:dyDescent="0.35">
      <c r="J148" s="2" t="s">
        <v>47</v>
      </c>
      <c r="K148" s="142">
        <v>44</v>
      </c>
      <c r="L148" s="142">
        <v>95</v>
      </c>
      <c r="N148" s="2" t="s">
        <v>47</v>
      </c>
      <c r="O148" s="7">
        <v>7.1590909090909092</v>
      </c>
      <c r="P148" s="7">
        <v>8.8947368421052637</v>
      </c>
    </row>
    <row r="153" spans="1:16" ht="20" thickBot="1" x14ac:dyDescent="0.5">
      <c r="B153" s="5" t="s">
        <v>27</v>
      </c>
      <c r="J153" s="5" t="s">
        <v>28</v>
      </c>
    </row>
    <row r="154" spans="1:16" ht="15" thickTop="1" x14ac:dyDescent="0.35">
      <c r="A154" s="4" t="s">
        <v>204</v>
      </c>
      <c r="B154" s="1" t="s">
        <v>107</v>
      </c>
      <c r="C154" s="1" t="s">
        <v>49</v>
      </c>
      <c r="F154" s="1" t="s">
        <v>158</v>
      </c>
      <c r="G154" s="1" t="s">
        <v>49</v>
      </c>
      <c r="J154" s="1" t="s">
        <v>108</v>
      </c>
      <c r="K154" s="1" t="s">
        <v>49</v>
      </c>
      <c r="N154" s="1" t="s">
        <v>159</v>
      </c>
      <c r="O154" s="1" t="s">
        <v>49</v>
      </c>
    </row>
    <row r="155" spans="1:16" x14ac:dyDescent="0.35">
      <c r="B155" s="1" t="s">
        <v>49</v>
      </c>
      <c r="C155">
        <v>2023</v>
      </c>
      <c r="D155">
        <v>2024</v>
      </c>
      <c r="F155" s="1" t="s">
        <v>49</v>
      </c>
      <c r="G155">
        <v>2023</v>
      </c>
      <c r="H155">
        <v>2024</v>
      </c>
      <c r="J155" s="1" t="s">
        <v>49</v>
      </c>
      <c r="K155">
        <v>2023</v>
      </c>
      <c r="L155">
        <v>2024</v>
      </c>
      <c r="N155" s="1" t="s">
        <v>49</v>
      </c>
      <c r="O155">
        <v>2023</v>
      </c>
      <c r="P155">
        <v>2024</v>
      </c>
    </row>
    <row r="156" spans="1:16" x14ac:dyDescent="0.35">
      <c r="B156" s="2">
        <v>0</v>
      </c>
      <c r="C156" s="142">
        <v>4</v>
      </c>
      <c r="D156" s="142">
        <v>10</v>
      </c>
      <c r="F156" s="2">
        <v>0</v>
      </c>
      <c r="G156" s="10">
        <v>0</v>
      </c>
      <c r="H156" s="10">
        <v>0</v>
      </c>
      <c r="J156" s="2">
        <v>0</v>
      </c>
      <c r="K156" s="142">
        <v>5</v>
      </c>
      <c r="L156" s="142"/>
      <c r="N156" s="2">
        <v>0</v>
      </c>
      <c r="O156" s="10">
        <v>0</v>
      </c>
      <c r="P156" s="10"/>
    </row>
    <row r="157" spans="1:16" x14ac:dyDescent="0.35">
      <c r="B157" s="2">
        <v>5</v>
      </c>
      <c r="C157" s="142">
        <v>4</v>
      </c>
      <c r="D157" s="142">
        <v>8</v>
      </c>
      <c r="F157" s="2">
        <v>5</v>
      </c>
      <c r="G157" s="10">
        <v>5</v>
      </c>
      <c r="H157" s="10">
        <v>5</v>
      </c>
      <c r="J157" s="2">
        <v>5</v>
      </c>
      <c r="K157" s="142">
        <v>13</v>
      </c>
      <c r="L157" s="142"/>
      <c r="N157" s="2">
        <v>5</v>
      </c>
      <c r="O157" s="10">
        <v>5</v>
      </c>
      <c r="P157" s="10"/>
    </row>
    <row r="158" spans="1:16" x14ac:dyDescent="0.35">
      <c r="B158" s="2">
        <v>10</v>
      </c>
      <c r="C158" s="142">
        <v>36</v>
      </c>
      <c r="D158" s="142">
        <v>77</v>
      </c>
      <c r="F158" s="2">
        <v>10</v>
      </c>
      <c r="G158" s="10">
        <v>10</v>
      </c>
      <c r="H158" s="10">
        <v>10</v>
      </c>
      <c r="J158" s="2">
        <v>10</v>
      </c>
      <c r="K158" s="142">
        <v>28</v>
      </c>
      <c r="L158" s="142"/>
      <c r="N158" s="2">
        <v>10</v>
      </c>
      <c r="O158" s="10">
        <v>10</v>
      </c>
      <c r="P158" s="10"/>
    </row>
    <row r="159" spans="1:16" x14ac:dyDescent="0.35">
      <c r="B159" s="2" t="s">
        <v>245</v>
      </c>
      <c r="C159" s="142"/>
      <c r="D159" s="142"/>
      <c r="F159" s="2" t="s">
        <v>245</v>
      </c>
      <c r="G159" s="10"/>
      <c r="H159" s="10"/>
      <c r="J159" s="2" t="s">
        <v>245</v>
      </c>
      <c r="K159" s="142"/>
      <c r="L159" s="142"/>
      <c r="N159" s="2" t="s">
        <v>245</v>
      </c>
      <c r="O159" s="10"/>
      <c r="P159" s="10"/>
    </row>
    <row r="160" spans="1:16" x14ac:dyDescent="0.35">
      <c r="B160" s="2" t="s">
        <v>47</v>
      </c>
      <c r="C160" s="142">
        <v>44</v>
      </c>
      <c r="D160" s="142">
        <v>95</v>
      </c>
      <c r="F160" s="2" t="s">
        <v>47</v>
      </c>
      <c r="G160" s="7">
        <v>8.6363636363636367</v>
      </c>
      <c r="H160" s="7">
        <v>8.526315789473685</v>
      </c>
      <c r="J160" s="2" t="s">
        <v>47</v>
      </c>
      <c r="K160" s="142">
        <v>46</v>
      </c>
      <c r="L160" s="142"/>
      <c r="N160" s="2" t="s">
        <v>47</v>
      </c>
      <c r="O160" s="7">
        <v>7.5</v>
      </c>
      <c r="P160" s="7"/>
    </row>
    <row r="165" spans="1:16" ht="20" thickBot="1" x14ac:dyDescent="0.5">
      <c r="B165" s="5" t="s">
        <v>29</v>
      </c>
      <c r="J165" s="5" t="s">
        <v>30</v>
      </c>
    </row>
    <row r="166" spans="1:16" ht="15" thickTop="1" x14ac:dyDescent="0.35">
      <c r="A166" s="4" t="s">
        <v>205</v>
      </c>
      <c r="B166" s="1" t="s">
        <v>109</v>
      </c>
      <c r="C166" s="1" t="s">
        <v>49</v>
      </c>
      <c r="F166" s="1" t="s">
        <v>160</v>
      </c>
      <c r="G166" s="1" t="s">
        <v>49</v>
      </c>
      <c r="J166" s="1" t="s">
        <v>125</v>
      </c>
      <c r="K166" s="1" t="s">
        <v>49</v>
      </c>
      <c r="N166" s="1" t="s">
        <v>161</v>
      </c>
      <c r="O166" s="1" t="s">
        <v>49</v>
      </c>
    </row>
    <row r="167" spans="1:16" x14ac:dyDescent="0.35">
      <c r="B167" s="1" t="s">
        <v>49</v>
      </c>
      <c r="C167">
        <v>2023</v>
      </c>
      <c r="D167">
        <v>2024</v>
      </c>
      <c r="F167" s="1" t="s">
        <v>49</v>
      </c>
      <c r="G167">
        <v>2023</v>
      </c>
      <c r="H167">
        <v>2024</v>
      </c>
      <c r="J167" s="1" t="s">
        <v>49</v>
      </c>
      <c r="K167">
        <v>2023</v>
      </c>
      <c r="L167">
        <v>2024</v>
      </c>
      <c r="N167" s="1" t="s">
        <v>49</v>
      </c>
      <c r="O167">
        <v>2023</v>
      </c>
      <c r="P167">
        <v>2024</v>
      </c>
    </row>
    <row r="168" spans="1:16" x14ac:dyDescent="0.35">
      <c r="B168" s="2">
        <v>0</v>
      </c>
      <c r="C168" s="142">
        <v>4</v>
      </c>
      <c r="D168" s="142">
        <v>4</v>
      </c>
      <c r="F168" s="2">
        <v>0</v>
      </c>
      <c r="G168" s="10">
        <v>0</v>
      </c>
      <c r="H168" s="10">
        <v>0</v>
      </c>
      <c r="J168" s="2" t="s">
        <v>245</v>
      </c>
      <c r="K168" s="142"/>
      <c r="L168" s="142"/>
      <c r="N168" s="2" t="s">
        <v>245</v>
      </c>
      <c r="O168" s="10"/>
      <c r="P168" s="10"/>
    </row>
    <row r="169" spans="1:16" x14ac:dyDescent="0.35">
      <c r="B169" s="2">
        <v>5</v>
      </c>
      <c r="C169" s="142">
        <v>5</v>
      </c>
      <c r="D169" s="142">
        <v>11</v>
      </c>
      <c r="F169" s="2">
        <v>5</v>
      </c>
      <c r="G169" s="10">
        <v>5</v>
      </c>
      <c r="H169" s="10">
        <v>5</v>
      </c>
      <c r="J169" s="2" t="s">
        <v>47</v>
      </c>
      <c r="K169" s="142"/>
      <c r="L169" s="142"/>
      <c r="N169" s="2" t="s">
        <v>47</v>
      </c>
      <c r="O169" s="7"/>
      <c r="P169" s="7"/>
    </row>
    <row r="170" spans="1:16" x14ac:dyDescent="0.35">
      <c r="B170" s="2">
        <v>10</v>
      </c>
      <c r="C170" s="142">
        <v>37</v>
      </c>
      <c r="D170" s="142">
        <v>81</v>
      </c>
      <c r="F170" s="2">
        <v>10</v>
      </c>
      <c r="G170" s="10">
        <v>10</v>
      </c>
      <c r="H170" s="10">
        <v>10</v>
      </c>
    </row>
    <row r="171" spans="1:16" x14ac:dyDescent="0.35">
      <c r="B171" s="2" t="s">
        <v>245</v>
      </c>
      <c r="C171" s="142"/>
      <c r="D171" s="142"/>
      <c r="F171" s="2" t="s">
        <v>245</v>
      </c>
      <c r="G171" s="10"/>
      <c r="H171" s="10"/>
    </row>
    <row r="172" spans="1:16" x14ac:dyDescent="0.35">
      <c r="B172" s="2" t="s">
        <v>47</v>
      </c>
      <c r="C172" s="142">
        <v>46</v>
      </c>
      <c r="D172" s="142">
        <v>96</v>
      </c>
      <c r="F172" s="2" t="s">
        <v>47</v>
      </c>
      <c r="G172" s="7">
        <v>8.5869565217391308</v>
      </c>
      <c r="H172" s="7">
        <v>9.0104166666666661</v>
      </c>
    </row>
    <row r="177" spans="1:16" ht="20" thickBot="1" x14ac:dyDescent="0.5">
      <c r="B177" s="5" t="s">
        <v>31</v>
      </c>
      <c r="J177" s="5" t="s">
        <v>32</v>
      </c>
    </row>
    <row r="178" spans="1:16" ht="15" thickTop="1" x14ac:dyDescent="0.35">
      <c r="A178" s="4" t="s">
        <v>206</v>
      </c>
      <c r="B178" s="1" t="s">
        <v>126</v>
      </c>
      <c r="C178" s="1" t="s">
        <v>49</v>
      </c>
      <c r="F178" s="1" t="s">
        <v>162</v>
      </c>
      <c r="G178" s="1" t="s">
        <v>49</v>
      </c>
      <c r="J178" s="1" t="s">
        <v>127</v>
      </c>
      <c r="K178" s="1" t="s">
        <v>49</v>
      </c>
      <c r="N178" s="1" t="s">
        <v>163</v>
      </c>
      <c r="O178" s="1" t="s">
        <v>49</v>
      </c>
    </row>
    <row r="179" spans="1:16" x14ac:dyDescent="0.35">
      <c r="B179" s="1" t="s">
        <v>49</v>
      </c>
      <c r="C179">
        <v>2023</v>
      </c>
      <c r="D179">
        <v>2024</v>
      </c>
      <c r="F179" s="1" t="s">
        <v>49</v>
      </c>
      <c r="G179">
        <v>2023</v>
      </c>
      <c r="H179">
        <v>2024</v>
      </c>
      <c r="J179" s="1" t="s">
        <v>49</v>
      </c>
      <c r="K179">
        <v>2023</v>
      </c>
      <c r="L179">
        <v>2024</v>
      </c>
      <c r="N179" s="1" t="s">
        <v>49</v>
      </c>
      <c r="O179">
        <v>2023</v>
      </c>
      <c r="P179">
        <v>2024</v>
      </c>
    </row>
    <row r="180" spans="1:16" x14ac:dyDescent="0.35">
      <c r="B180" s="2" t="s">
        <v>245</v>
      </c>
      <c r="C180" s="142"/>
      <c r="D180" s="142"/>
      <c r="F180" s="2" t="s">
        <v>245</v>
      </c>
      <c r="G180" s="10"/>
      <c r="H180" s="10"/>
      <c r="J180" s="2" t="s">
        <v>245</v>
      </c>
      <c r="K180" s="142"/>
      <c r="L180" s="142"/>
      <c r="N180" s="2" t="s">
        <v>245</v>
      </c>
      <c r="O180" s="10"/>
      <c r="P180" s="10"/>
    </row>
    <row r="181" spans="1:16" x14ac:dyDescent="0.35">
      <c r="B181" s="2" t="s">
        <v>47</v>
      </c>
      <c r="C181" s="142"/>
      <c r="D181" s="142"/>
      <c r="F181" s="2" t="s">
        <v>47</v>
      </c>
      <c r="G181" s="7"/>
      <c r="H181" s="7"/>
      <c r="J181" s="2" t="s">
        <v>47</v>
      </c>
      <c r="K181" s="142"/>
      <c r="L181" s="142"/>
      <c r="N181" s="2" t="s">
        <v>47</v>
      </c>
      <c r="O181" s="7"/>
      <c r="P181" s="7"/>
    </row>
    <row r="189" spans="1:16" ht="20" thickBot="1" x14ac:dyDescent="0.5">
      <c r="B189" s="5" t="s">
        <v>33</v>
      </c>
      <c r="J189" s="5" t="s">
        <v>34</v>
      </c>
    </row>
    <row r="190" spans="1:16" ht="15" thickTop="1" x14ac:dyDescent="0.35">
      <c r="A190" s="4" t="s">
        <v>207</v>
      </c>
      <c r="B190" s="1" t="s">
        <v>128</v>
      </c>
      <c r="C190" s="1" t="s">
        <v>49</v>
      </c>
      <c r="F190" s="1" t="s">
        <v>164</v>
      </c>
      <c r="G190" s="1" t="s">
        <v>49</v>
      </c>
      <c r="J190" s="1" t="s">
        <v>129</v>
      </c>
      <c r="K190" s="1" t="s">
        <v>49</v>
      </c>
      <c r="N190" s="1" t="s">
        <v>165</v>
      </c>
      <c r="O190" s="1" t="s">
        <v>49</v>
      </c>
    </row>
    <row r="191" spans="1:16" x14ac:dyDescent="0.35">
      <c r="B191" s="1" t="s">
        <v>49</v>
      </c>
      <c r="C191">
        <v>2023</v>
      </c>
      <c r="D191">
        <v>2024</v>
      </c>
      <c r="F191" s="1" t="s">
        <v>49</v>
      </c>
      <c r="G191">
        <v>2023</v>
      </c>
      <c r="H191">
        <v>2024</v>
      </c>
      <c r="J191" s="1" t="s">
        <v>49</v>
      </c>
      <c r="K191">
        <v>2023</v>
      </c>
      <c r="L191">
        <v>2024</v>
      </c>
      <c r="N191" s="1" t="s">
        <v>49</v>
      </c>
      <c r="O191">
        <v>2023</v>
      </c>
      <c r="P191">
        <v>2024</v>
      </c>
    </row>
    <row r="192" spans="1:16" x14ac:dyDescent="0.35">
      <c r="B192" s="2" t="s">
        <v>245</v>
      </c>
      <c r="C192" s="142"/>
      <c r="D192" s="142"/>
      <c r="F192" s="2" t="s">
        <v>245</v>
      </c>
      <c r="G192" s="10"/>
      <c r="H192" s="10"/>
      <c r="J192" s="2" t="s">
        <v>245</v>
      </c>
      <c r="K192" s="142"/>
      <c r="L192" s="142"/>
      <c r="N192" s="2" t="s">
        <v>245</v>
      </c>
      <c r="O192" s="10"/>
      <c r="P192" s="10"/>
    </row>
    <row r="193" spans="1:16" x14ac:dyDescent="0.35">
      <c r="B193" s="2" t="s">
        <v>47</v>
      </c>
      <c r="C193" s="142"/>
      <c r="D193" s="142"/>
      <c r="F193" s="2" t="s">
        <v>47</v>
      </c>
      <c r="G193" s="7"/>
      <c r="H193" s="7"/>
      <c r="J193" s="2" t="s">
        <v>47</v>
      </c>
      <c r="K193" s="142"/>
      <c r="L193" s="142"/>
      <c r="N193" s="2" t="s">
        <v>47</v>
      </c>
      <c r="O193" s="7"/>
      <c r="P193" s="7"/>
    </row>
    <row r="201" spans="1:16" ht="20" thickBot="1" x14ac:dyDescent="0.5">
      <c r="B201" s="5" t="s">
        <v>35</v>
      </c>
      <c r="J201" s="5" t="s">
        <v>36</v>
      </c>
    </row>
    <row r="202" spans="1:16" ht="15" thickTop="1" x14ac:dyDescent="0.35">
      <c r="A202" s="4" t="s">
        <v>208</v>
      </c>
      <c r="B202" s="1" t="s">
        <v>130</v>
      </c>
      <c r="C202" s="1" t="s">
        <v>49</v>
      </c>
      <c r="F202" s="1" t="s">
        <v>166</v>
      </c>
      <c r="G202" s="1" t="s">
        <v>49</v>
      </c>
      <c r="J202" s="1" t="s">
        <v>131</v>
      </c>
      <c r="K202" s="1" t="s">
        <v>49</v>
      </c>
      <c r="N202" s="1" t="s">
        <v>167</v>
      </c>
      <c r="O202" s="1" t="s">
        <v>49</v>
      </c>
    </row>
    <row r="203" spans="1:16" x14ac:dyDescent="0.35">
      <c r="B203" s="1" t="s">
        <v>49</v>
      </c>
      <c r="C203">
        <v>2023</v>
      </c>
      <c r="D203">
        <v>2024</v>
      </c>
      <c r="F203" s="1" t="s">
        <v>49</v>
      </c>
      <c r="G203">
        <v>2023</v>
      </c>
      <c r="H203">
        <v>2024</v>
      </c>
      <c r="J203" s="1" t="s">
        <v>49</v>
      </c>
      <c r="K203">
        <v>2023</v>
      </c>
      <c r="L203">
        <v>2024</v>
      </c>
      <c r="N203" s="1" t="s">
        <v>49</v>
      </c>
      <c r="O203">
        <v>2023</v>
      </c>
      <c r="P203">
        <v>2024</v>
      </c>
    </row>
    <row r="204" spans="1:16" x14ac:dyDescent="0.35">
      <c r="B204" s="2" t="s">
        <v>245</v>
      </c>
      <c r="C204" s="142"/>
      <c r="D204" s="142"/>
      <c r="F204" s="2" t="s">
        <v>245</v>
      </c>
      <c r="G204" s="10"/>
      <c r="H204" s="10"/>
      <c r="J204" s="2" t="s">
        <v>245</v>
      </c>
      <c r="K204" s="142"/>
      <c r="L204" s="142"/>
      <c r="N204" s="2" t="s">
        <v>245</v>
      </c>
      <c r="O204" s="10"/>
      <c r="P204" s="10"/>
    </row>
    <row r="205" spans="1:16" x14ac:dyDescent="0.35">
      <c r="B205" s="2" t="s">
        <v>47</v>
      </c>
      <c r="C205" s="142"/>
      <c r="D205" s="142"/>
      <c r="F205" s="2" t="s">
        <v>47</v>
      </c>
      <c r="G205" s="7"/>
      <c r="H205" s="7"/>
      <c r="J205" s="2" t="s">
        <v>47</v>
      </c>
      <c r="K205" s="142"/>
      <c r="L205" s="142"/>
      <c r="N205" s="2" t="s">
        <v>47</v>
      </c>
      <c r="O205" s="7"/>
      <c r="P205" s="7"/>
    </row>
    <row r="213" spans="1:16" ht="20" thickBot="1" x14ac:dyDescent="0.5">
      <c r="B213" s="5" t="s">
        <v>37</v>
      </c>
      <c r="J213" s="5" t="s">
        <v>38</v>
      </c>
    </row>
    <row r="214" spans="1:16" ht="15" thickTop="1" x14ac:dyDescent="0.35">
      <c r="A214" s="4" t="s">
        <v>209</v>
      </c>
      <c r="B214" s="1" t="s">
        <v>132</v>
      </c>
      <c r="C214" s="1" t="s">
        <v>49</v>
      </c>
      <c r="F214" s="1" t="s">
        <v>168</v>
      </c>
      <c r="G214" s="1" t="s">
        <v>49</v>
      </c>
      <c r="J214" s="1" t="s">
        <v>133</v>
      </c>
      <c r="K214" s="1" t="s">
        <v>49</v>
      </c>
      <c r="N214" s="1" t="s">
        <v>169</v>
      </c>
      <c r="O214" s="1" t="s">
        <v>49</v>
      </c>
    </row>
    <row r="215" spans="1:16" x14ac:dyDescent="0.35">
      <c r="B215" s="1" t="s">
        <v>49</v>
      </c>
      <c r="C215">
        <v>2023</v>
      </c>
      <c r="D215">
        <v>2024</v>
      </c>
      <c r="F215" s="1" t="s">
        <v>49</v>
      </c>
      <c r="G215">
        <v>2023</v>
      </c>
      <c r="H215">
        <v>2024</v>
      </c>
      <c r="J215" s="1" t="s">
        <v>49</v>
      </c>
      <c r="K215">
        <v>2023</v>
      </c>
      <c r="L215">
        <v>2024</v>
      </c>
      <c r="N215" s="1" t="s">
        <v>49</v>
      </c>
      <c r="O215">
        <v>2023</v>
      </c>
      <c r="P215">
        <v>2024</v>
      </c>
    </row>
    <row r="216" spans="1:16" x14ac:dyDescent="0.35">
      <c r="B216" s="2" t="s">
        <v>245</v>
      </c>
      <c r="C216" s="142"/>
      <c r="D216" s="142"/>
      <c r="F216" s="2" t="s">
        <v>245</v>
      </c>
      <c r="G216" s="10"/>
      <c r="H216" s="10"/>
      <c r="J216" s="2" t="s">
        <v>245</v>
      </c>
      <c r="K216" s="142"/>
      <c r="L216" s="142"/>
      <c r="N216" s="2" t="s">
        <v>245</v>
      </c>
      <c r="O216" s="10"/>
      <c r="P216" s="10"/>
    </row>
    <row r="217" spans="1:16" x14ac:dyDescent="0.35">
      <c r="B217" s="2" t="s">
        <v>47</v>
      </c>
      <c r="C217" s="142"/>
      <c r="D217" s="142"/>
      <c r="F217" s="2" t="s">
        <v>47</v>
      </c>
      <c r="G217" s="7"/>
      <c r="H217" s="7"/>
      <c r="J217" s="2" t="s">
        <v>47</v>
      </c>
      <c r="K217" s="142"/>
      <c r="L217" s="142"/>
      <c r="N217" s="2" t="s">
        <v>47</v>
      </c>
      <c r="O217" s="7"/>
      <c r="P217" s="7"/>
    </row>
    <row r="225" spans="1:16" ht="20" thickBot="1" x14ac:dyDescent="0.5">
      <c r="B225" s="5" t="s">
        <v>39</v>
      </c>
      <c r="J225" s="5" t="s">
        <v>40</v>
      </c>
    </row>
    <row r="226" spans="1:16" ht="15" thickTop="1" x14ac:dyDescent="0.35">
      <c r="A226" s="4" t="s">
        <v>210</v>
      </c>
      <c r="B226" s="1" t="s">
        <v>134</v>
      </c>
      <c r="C226" s="1" t="s">
        <v>49</v>
      </c>
      <c r="F226" s="1" t="s">
        <v>170</v>
      </c>
      <c r="G226" s="1" t="s">
        <v>49</v>
      </c>
      <c r="J226" s="1" t="s">
        <v>135</v>
      </c>
      <c r="K226" s="1" t="s">
        <v>49</v>
      </c>
      <c r="N226" s="1" t="s">
        <v>171</v>
      </c>
      <c r="O226" s="1" t="s">
        <v>49</v>
      </c>
    </row>
    <row r="227" spans="1:16" x14ac:dyDescent="0.35">
      <c r="B227" s="1" t="s">
        <v>49</v>
      </c>
      <c r="C227">
        <v>2023</v>
      </c>
      <c r="D227">
        <v>2024</v>
      </c>
      <c r="F227" s="1" t="s">
        <v>49</v>
      </c>
      <c r="G227">
        <v>2023</v>
      </c>
      <c r="H227">
        <v>2024</v>
      </c>
      <c r="J227" s="1" t="s">
        <v>49</v>
      </c>
      <c r="K227">
        <v>2023</v>
      </c>
      <c r="L227">
        <v>2024</v>
      </c>
      <c r="N227" s="1" t="s">
        <v>49</v>
      </c>
      <c r="O227">
        <v>2023</v>
      </c>
      <c r="P227">
        <v>2024</v>
      </c>
    </row>
    <row r="228" spans="1:16" x14ac:dyDescent="0.35">
      <c r="B228" s="2" t="s">
        <v>245</v>
      </c>
      <c r="C228" s="142"/>
      <c r="D228" s="142"/>
      <c r="F228" s="2" t="s">
        <v>245</v>
      </c>
      <c r="G228" s="10"/>
      <c r="H228" s="10"/>
      <c r="J228" s="2" t="s">
        <v>245</v>
      </c>
      <c r="K228" s="142"/>
      <c r="L228" s="142"/>
      <c r="N228" s="2" t="s">
        <v>245</v>
      </c>
      <c r="O228" s="10"/>
      <c r="P228" s="10"/>
    </row>
    <row r="229" spans="1:16" x14ac:dyDescent="0.35">
      <c r="B229" s="2" t="s">
        <v>47</v>
      </c>
      <c r="C229" s="142"/>
      <c r="D229" s="142"/>
      <c r="F229" s="2" t="s">
        <v>47</v>
      </c>
      <c r="G229" s="7"/>
      <c r="H229" s="7"/>
      <c r="J229" s="2" t="s">
        <v>47</v>
      </c>
      <c r="K229" s="142"/>
      <c r="L229" s="142"/>
      <c r="N229" s="2" t="s">
        <v>47</v>
      </c>
      <c r="O229" s="7"/>
      <c r="P229" s="7"/>
    </row>
    <row r="237" spans="1:16" ht="20" thickBot="1" x14ac:dyDescent="0.5">
      <c r="B237" s="5" t="s">
        <v>41</v>
      </c>
      <c r="J237" s="5" t="s">
        <v>85</v>
      </c>
    </row>
    <row r="238" spans="1:16" ht="15" thickTop="1" x14ac:dyDescent="0.35">
      <c r="A238" s="4" t="s">
        <v>211</v>
      </c>
      <c r="B238" s="1" t="s">
        <v>136</v>
      </c>
      <c r="C238" s="1" t="s">
        <v>49</v>
      </c>
      <c r="F238" s="1" t="s">
        <v>172</v>
      </c>
      <c r="G238" s="1" t="s">
        <v>49</v>
      </c>
      <c r="J238" s="1" t="s">
        <v>185</v>
      </c>
      <c r="K238" s="1" t="s">
        <v>49</v>
      </c>
      <c r="N238" s="1" t="s">
        <v>186</v>
      </c>
      <c r="O238" s="1" t="s">
        <v>49</v>
      </c>
    </row>
    <row r="239" spans="1:16" x14ac:dyDescent="0.35">
      <c r="B239" s="1" t="s">
        <v>49</v>
      </c>
      <c r="C239">
        <v>2023</v>
      </c>
      <c r="D239">
        <v>2024</v>
      </c>
      <c r="F239" s="1" t="s">
        <v>49</v>
      </c>
      <c r="G239">
        <v>2023</v>
      </c>
      <c r="H239">
        <v>2024</v>
      </c>
      <c r="J239" s="1" t="s">
        <v>49</v>
      </c>
      <c r="K239">
        <v>2023</v>
      </c>
      <c r="L239">
        <v>2024</v>
      </c>
      <c r="N239" s="1" t="s">
        <v>49</v>
      </c>
      <c r="O239">
        <v>2023</v>
      </c>
      <c r="P239">
        <v>2024</v>
      </c>
    </row>
    <row r="240" spans="1:16" x14ac:dyDescent="0.35">
      <c r="B240" s="2" t="s">
        <v>245</v>
      </c>
      <c r="C240" s="142"/>
      <c r="D240" s="142"/>
      <c r="F240" s="2" t="s">
        <v>245</v>
      </c>
      <c r="G240" s="10"/>
      <c r="H240" s="10"/>
      <c r="J240" s="2" t="s">
        <v>245</v>
      </c>
      <c r="K240" s="142"/>
      <c r="L240" s="142"/>
      <c r="N240" s="2" t="s">
        <v>245</v>
      </c>
      <c r="O240" s="10"/>
      <c r="P240" s="10"/>
    </row>
    <row r="241" spans="1:16" x14ac:dyDescent="0.35">
      <c r="B241" s="2" t="s">
        <v>47</v>
      </c>
      <c r="C241" s="142"/>
      <c r="D241" s="142"/>
      <c r="F241" s="2" t="s">
        <v>47</v>
      </c>
      <c r="G241" s="7"/>
      <c r="H241" s="7"/>
      <c r="J241" s="2" t="s">
        <v>47</v>
      </c>
      <c r="K241" s="142"/>
      <c r="L241" s="142"/>
      <c r="N241" s="2" t="s">
        <v>47</v>
      </c>
      <c r="O241" s="7"/>
      <c r="P241" s="7"/>
    </row>
    <row r="249" spans="1:16" ht="20" thickBot="1" x14ac:dyDescent="0.5">
      <c r="B249" s="5" t="s">
        <v>175</v>
      </c>
      <c r="J249" s="5" t="s">
        <v>176</v>
      </c>
    </row>
    <row r="250" spans="1:16" ht="15" thickTop="1" x14ac:dyDescent="0.35">
      <c r="A250" s="4" t="s">
        <v>212</v>
      </c>
      <c r="B250" s="1" t="s">
        <v>187</v>
      </c>
      <c r="C250" s="1" t="s">
        <v>49</v>
      </c>
      <c r="F250" s="1" t="s">
        <v>188</v>
      </c>
      <c r="G250" s="1" t="s">
        <v>49</v>
      </c>
      <c r="J250" s="1" t="s">
        <v>189</v>
      </c>
      <c r="K250" s="1" t="s">
        <v>49</v>
      </c>
      <c r="N250" s="1" t="s">
        <v>190</v>
      </c>
      <c r="O250" s="1" t="s">
        <v>49</v>
      </c>
    </row>
    <row r="251" spans="1:16" x14ac:dyDescent="0.35">
      <c r="B251" s="1" t="s">
        <v>49</v>
      </c>
      <c r="C251">
        <v>2023</v>
      </c>
      <c r="D251">
        <v>2024</v>
      </c>
      <c r="F251" s="1" t="s">
        <v>49</v>
      </c>
      <c r="G251">
        <v>2023</v>
      </c>
      <c r="H251">
        <v>2024</v>
      </c>
      <c r="J251" s="1" t="s">
        <v>49</v>
      </c>
      <c r="K251">
        <v>2023</v>
      </c>
      <c r="L251">
        <v>2024</v>
      </c>
      <c r="N251" s="1" t="s">
        <v>49</v>
      </c>
      <c r="O251">
        <v>2023</v>
      </c>
      <c r="P251">
        <v>2024</v>
      </c>
    </row>
    <row r="252" spans="1:16" x14ac:dyDescent="0.35">
      <c r="B252" s="2" t="s">
        <v>245</v>
      </c>
      <c r="C252" s="142"/>
      <c r="D252" s="142"/>
      <c r="F252" s="2" t="s">
        <v>245</v>
      </c>
      <c r="G252" s="10"/>
      <c r="H252" s="10"/>
      <c r="J252" s="2" t="s">
        <v>245</v>
      </c>
      <c r="K252" s="142"/>
      <c r="L252" s="142"/>
      <c r="N252" s="2" t="s">
        <v>245</v>
      </c>
      <c r="O252" s="10"/>
      <c r="P252" s="10"/>
    </row>
    <row r="253" spans="1:16" x14ac:dyDescent="0.35">
      <c r="B253" s="2" t="s">
        <v>47</v>
      </c>
      <c r="C253" s="142"/>
      <c r="D253" s="142"/>
      <c r="F253" s="2" t="s">
        <v>47</v>
      </c>
      <c r="G253" s="7"/>
      <c r="H253" s="7"/>
      <c r="J253" s="2" t="s">
        <v>47</v>
      </c>
      <c r="K253" s="142"/>
      <c r="L253" s="142"/>
      <c r="N253" s="2" t="s">
        <v>47</v>
      </c>
      <c r="O253" s="7"/>
      <c r="P253" s="7"/>
    </row>
    <row r="261" spans="1:8" ht="20" thickBot="1" x14ac:dyDescent="0.5">
      <c r="B261" s="5" t="s">
        <v>180</v>
      </c>
    </row>
    <row r="262" spans="1:8" ht="15" thickTop="1" x14ac:dyDescent="0.35">
      <c r="A262" s="4" t="s">
        <v>213</v>
      </c>
      <c r="B262" s="1" t="s">
        <v>191</v>
      </c>
      <c r="C262" s="1" t="s">
        <v>49</v>
      </c>
      <c r="F262" s="1" t="s">
        <v>192</v>
      </c>
      <c r="G262" s="1" t="s">
        <v>49</v>
      </c>
    </row>
    <row r="263" spans="1:8" x14ac:dyDescent="0.35">
      <c r="B263" s="1" t="s">
        <v>49</v>
      </c>
      <c r="C263">
        <v>2023</v>
      </c>
      <c r="D263">
        <v>2024</v>
      </c>
      <c r="F263" s="1" t="s">
        <v>49</v>
      </c>
      <c r="G263">
        <v>2023</v>
      </c>
      <c r="H263">
        <v>2024</v>
      </c>
    </row>
    <row r="264" spans="1:8" x14ac:dyDescent="0.35">
      <c r="B264" s="2" t="s">
        <v>245</v>
      </c>
      <c r="C264" s="142"/>
      <c r="D264" s="142"/>
      <c r="F264" s="2" t="s">
        <v>245</v>
      </c>
      <c r="G264" s="10"/>
      <c r="H264" s="10"/>
    </row>
    <row r="265" spans="1:8" x14ac:dyDescent="0.35">
      <c r="B265" s="2" t="s">
        <v>47</v>
      </c>
      <c r="C265" s="142"/>
      <c r="D265" s="142"/>
      <c r="F265" s="2" t="s">
        <v>47</v>
      </c>
      <c r="G265" s="7"/>
      <c r="H265" s="7"/>
    </row>
    <row r="274" spans="1:48" ht="20" thickBot="1" x14ac:dyDescent="0.5">
      <c r="B274" s="5" t="s">
        <v>214</v>
      </c>
      <c r="J274" s="5" t="s">
        <v>215</v>
      </c>
      <c r="R274" s="5" t="s">
        <v>216</v>
      </c>
      <c r="Z274" s="5" t="s">
        <v>217</v>
      </c>
      <c r="AH274" s="5" t="s">
        <v>218</v>
      </c>
      <c r="AP274" s="5" t="s">
        <v>219</v>
      </c>
    </row>
    <row r="275" spans="1:48" ht="15" thickTop="1" x14ac:dyDescent="0.35">
      <c r="A275" s="141" t="s">
        <v>350</v>
      </c>
      <c r="B275" s="1" t="s">
        <v>246</v>
      </c>
      <c r="C275" s="1" t="s">
        <v>49</v>
      </c>
      <c r="F275" s="1" t="s">
        <v>247</v>
      </c>
      <c r="G275" s="1" t="s">
        <v>49</v>
      </c>
      <c r="J275" s="1" t="s">
        <v>248</v>
      </c>
      <c r="K275" s="1" t="s">
        <v>49</v>
      </c>
      <c r="N275" s="1" t="s">
        <v>249</v>
      </c>
      <c r="O275" s="1" t="s">
        <v>49</v>
      </c>
      <c r="R275" s="1" t="s">
        <v>250</v>
      </c>
      <c r="S275" s="1" t="s">
        <v>49</v>
      </c>
      <c r="V275" s="1" t="s">
        <v>252</v>
      </c>
      <c r="W275" s="1" t="s">
        <v>49</v>
      </c>
      <c r="Z275" s="1" t="s">
        <v>251</v>
      </c>
      <c r="AA275" s="1" t="s">
        <v>49</v>
      </c>
      <c r="AD275" s="1" t="s">
        <v>352</v>
      </c>
      <c r="AE275" s="1" t="s">
        <v>49</v>
      </c>
      <c r="AH275" s="1" t="s">
        <v>253</v>
      </c>
      <c r="AI275" s="1" t="s">
        <v>49</v>
      </c>
      <c r="AL275" s="1" t="s">
        <v>255</v>
      </c>
      <c r="AM275" s="1" t="s">
        <v>49</v>
      </c>
      <c r="AP275" s="1" t="s">
        <v>254</v>
      </c>
      <c r="AQ275" s="1" t="s">
        <v>49</v>
      </c>
      <c r="AT275" s="1" t="s">
        <v>256</v>
      </c>
      <c r="AU275" s="1" t="s">
        <v>49</v>
      </c>
    </row>
    <row r="276" spans="1:48" x14ac:dyDescent="0.35">
      <c r="A276" s="141"/>
      <c r="B276" s="1" t="s">
        <v>49</v>
      </c>
      <c r="C276">
        <v>2023</v>
      </c>
      <c r="D276">
        <v>2024</v>
      </c>
      <c r="F276" s="1" t="s">
        <v>49</v>
      </c>
      <c r="G276">
        <v>2023</v>
      </c>
      <c r="H276">
        <v>2024</v>
      </c>
      <c r="J276" s="1" t="s">
        <v>49</v>
      </c>
      <c r="K276">
        <v>2023</v>
      </c>
      <c r="L276">
        <v>2024</v>
      </c>
      <c r="N276" s="1" t="s">
        <v>49</v>
      </c>
      <c r="O276">
        <v>2023</v>
      </c>
      <c r="P276">
        <v>2024</v>
      </c>
      <c r="R276" s="1" t="s">
        <v>49</v>
      </c>
      <c r="S276">
        <v>2023</v>
      </c>
      <c r="T276">
        <v>2024</v>
      </c>
      <c r="V276" s="1" t="s">
        <v>49</v>
      </c>
      <c r="W276">
        <v>2023</v>
      </c>
      <c r="X276">
        <v>2024</v>
      </c>
      <c r="Z276" s="1" t="s">
        <v>49</v>
      </c>
      <c r="AA276">
        <v>2023</v>
      </c>
      <c r="AB276">
        <v>2024</v>
      </c>
      <c r="AD276" s="1" t="s">
        <v>49</v>
      </c>
      <c r="AE276">
        <v>2023</v>
      </c>
      <c r="AF276">
        <v>2024</v>
      </c>
      <c r="AH276" s="1" t="s">
        <v>49</v>
      </c>
      <c r="AI276">
        <v>2023</v>
      </c>
      <c r="AJ276">
        <v>2024</v>
      </c>
      <c r="AL276" s="1" t="s">
        <v>49</v>
      </c>
      <c r="AM276">
        <v>2023</v>
      </c>
      <c r="AN276">
        <v>2024</v>
      </c>
      <c r="AP276" s="1" t="s">
        <v>49</v>
      </c>
      <c r="AQ276">
        <v>2023</v>
      </c>
      <c r="AR276">
        <v>2024</v>
      </c>
      <c r="AT276" s="1" t="s">
        <v>49</v>
      </c>
      <c r="AU276">
        <v>2023</v>
      </c>
      <c r="AV276">
        <v>2024</v>
      </c>
    </row>
    <row r="277" spans="1:48" x14ac:dyDescent="0.35">
      <c r="B277" s="2">
        <v>0</v>
      </c>
      <c r="C277" s="142"/>
      <c r="D277" s="142">
        <v>1</v>
      </c>
      <c r="F277" s="2">
        <v>0</v>
      </c>
      <c r="G277" s="10"/>
      <c r="H277" s="10">
        <v>0</v>
      </c>
      <c r="J277" s="2">
        <v>0</v>
      </c>
      <c r="K277" s="142">
        <v>1</v>
      </c>
      <c r="L277" s="142">
        <v>2</v>
      </c>
      <c r="N277" s="2">
        <v>0</v>
      </c>
      <c r="O277" s="10">
        <v>0</v>
      </c>
      <c r="P277" s="10">
        <v>0</v>
      </c>
      <c r="R277" s="2">
        <v>0</v>
      </c>
      <c r="S277" s="142">
        <v>3</v>
      </c>
      <c r="T277" s="142">
        <v>4</v>
      </c>
      <c r="V277" s="2">
        <v>0</v>
      </c>
      <c r="W277" s="10">
        <v>0</v>
      </c>
      <c r="X277" s="10">
        <v>0</v>
      </c>
      <c r="Z277" s="2">
        <v>0</v>
      </c>
      <c r="AA277" s="142">
        <v>1</v>
      </c>
      <c r="AB277" s="142"/>
      <c r="AD277" s="2">
        <v>0</v>
      </c>
      <c r="AE277" s="10">
        <v>0</v>
      </c>
      <c r="AF277" s="10"/>
      <c r="AH277" s="2">
        <v>0</v>
      </c>
      <c r="AI277" s="142">
        <v>1</v>
      </c>
      <c r="AJ277" s="142">
        <v>1</v>
      </c>
      <c r="AL277" s="2">
        <v>0</v>
      </c>
      <c r="AM277" s="10">
        <v>0</v>
      </c>
      <c r="AN277" s="10">
        <v>0</v>
      </c>
      <c r="AP277" s="2">
        <v>0</v>
      </c>
      <c r="AQ277" s="142">
        <v>2</v>
      </c>
      <c r="AR277" s="142">
        <v>2</v>
      </c>
      <c r="AT277" s="2">
        <v>0</v>
      </c>
      <c r="AU277" s="10">
        <v>0</v>
      </c>
      <c r="AV277" s="10">
        <v>0</v>
      </c>
    </row>
    <row r="278" spans="1:48" x14ac:dyDescent="0.35">
      <c r="B278" s="2">
        <v>2.5</v>
      </c>
      <c r="C278" s="142"/>
      <c r="D278" s="142">
        <v>1</v>
      </c>
      <c r="F278" s="2">
        <v>2.5</v>
      </c>
      <c r="G278" s="10"/>
      <c r="H278" s="10">
        <v>2.5</v>
      </c>
      <c r="J278" s="2">
        <v>2.5</v>
      </c>
      <c r="K278" s="142">
        <v>1</v>
      </c>
      <c r="L278" s="142">
        <v>3</v>
      </c>
      <c r="N278" s="2">
        <v>2.5</v>
      </c>
      <c r="O278" s="10">
        <v>2.5</v>
      </c>
      <c r="P278" s="10">
        <v>2.5</v>
      </c>
      <c r="R278" s="2">
        <v>2.5</v>
      </c>
      <c r="S278" s="142">
        <v>1</v>
      </c>
      <c r="T278" s="142"/>
      <c r="V278" s="2">
        <v>2.5</v>
      </c>
      <c r="W278" s="10">
        <v>2.5</v>
      </c>
      <c r="X278" s="10"/>
      <c r="Z278" s="2">
        <v>1.6666666666666667</v>
      </c>
      <c r="AA278" s="142"/>
      <c r="AB278" s="142">
        <v>1</v>
      </c>
      <c r="AD278" s="2">
        <v>5</v>
      </c>
      <c r="AE278" s="10">
        <v>5</v>
      </c>
      <c r="AF278" s="10">
        <v>5</v>
      </c>
      <c r="AH278" s="2">
        <v>2.5</v>
      </c>
      <c r="AI278" s="142">
        <v>2</v>
      </c>
      <c r="AJ278" s="142">
        <v>2</v>
      </c>
      <c r="AL278" s="2">
        <v>2.5</v>
      </c>
      <c r="AM278" s="10">
        <v>2.5</v>
      </c>
      <c r="AN278" s="10">
        <v>2.5</v>
      </c>
      <c r="AP278" s="2">
        <v>2.5</v>
      </c>
      <c r="AQ278" s="142">
        <v>2</v>
      </c>
      <c r="AR278" s="142">
        <v>4</v>
      </c>
      <c r="AT278" s="2">
        <v>2.5</v>
      </c>
      <c r="AU278" s="10">
        <v>2.5</v>
      </c>
      <c r="AV278" s="10">
        <v>2.5</v>
      </c>
    </row>
    <row r="279" spans="1:48" x14ac:dyDescent="0.35">
      <c r="B279" s="2">
        <v>5</v>
      </c>
      <c r="C279" s="142">
        <v>6</v>
      </c>
      <c r="D279" s="142">
        <v>4</v>
      </c>
      <c r="F279" s="2">
        <v>5</v>
      </c>
      <c r="G279" s="10">
        <v>5</v>
      </c>
      <c r="H279" s="10">
        <v>5</v>
      </c>
      <c r="J279" s="2">
        <v>5</v>
      </c>
      <c r="K279" s="142">
        <v>9</v>
      </c>
      <c r="L279" s="142">
        <v>10</v>
      </c>
      <c r="N279" s="2">
        <v>5</v>
      </c>
      <c r="O279" s="10">
        <v>5</v>
      </c>
      <c r="P279" s="10">
        <v>5</v>
      </c>
      <c r="R279" s="2">
        <v>5</v>
      </c>
      <c r="S279" s="142">
        <v>4</v>
      </c>
      <c r="T279" s="142">
        <v>7</v>
      </c>
      <c r="V279" s="2">
        <v>5</v>
      </c>
      <c r="W279" s="10">
        <v>5</v>
      </c>
      <c r="X279" s="10">
        <v>5</v>
      </c>
      <c r="Z279" s="2">
        <v>3.3333333333333335</v>
      </c>
      <c r="AA279" s="142">
        <v>3</v>
      </c>
      <c r="AB279" s="142">
        <v>2</v>
      </c>
      <c r="AD279" s="2">
        <v>7.5</v>
      </c>
      <c r="AE279" s="10">
        <v>7.5</v>
      </c>
      <c r="AF279" s="10"/>
      <c r="AH279" s="2">
        <v>5</v>
      </c>
      <c r="AI279" s="142">
        <v>5</v>
      </c>
      <c r="AJ279" s="142">
        <v>11</v>
      </c>
      <c r="AL279" s="2">
        <v>5</v>
      </c>
      <c r="AM279" s="10">
        <v>5</v>
      </c>
      <c r="AN279" s="10">
        <v>5</v>
      </c>
      <c r="AP279" s="2">
        <v>5</v>
      </c>
      <c r="AQ279" s="142">
        <v>5</v>
      </c>
      <c r="AR279" s="142">
        <v>8</v>
      </c>
      <c r="AT279" s="2">
        <v>5</v>
      </c>
      <c r="AU279" s="10">
        <v>5</v>
      </c>
      <c r="AV279" s="10">
        <v>5</v>
      </c>
    </row>
    <row r="280" spans="1:48" x14ac:dyDescent="0.35">
      <c r="B280" s="2">
        <v>7.5</v>
      </c>
      <c r="C280" s="142">
        <v>16</v>
      </c>
      <c r="D280" s="142">
        <v>27</v>
      </c>
      <c r="F280" s="2">
        <v>7.5</v>
      </c>
      <c r="G280" s="10">
        <v>7.5</v>
      </c>
      <c r="H280" s="10">
        <v>7.5</v>
      </c>
      <c r="J280" s="2">
        <v>7.5</v>
      </c>
      <c r="K280" s="142">
        <v>11</v>
      </c>
      <c r="L280" s="142">
        <v>17</v>
      </c>
      <c r="N280" s="2">
        <v>7.5</v>
      </c>
      <c r="O280" s="10">
        <v>7.5</v>
      </c>
      <c r="P280" s="10">
        <v>7.5</v>
      </c>
      <c r="R280" s="2">
        <v>7.5</v>
      </c>
      <c r="S280" s="142">
        <v>5</v>
      </c>
      <c r="T280" s="142">
        <v>8</v>
      </c>
      <c r="V280" s="2">
        <v>7.5</v>
      </c>
      <c r="W280" s="10">
        <v>7.5</v>
      </c>
      <c r="X280" s="10">
        <v>7.5</v>
      </c>
      <c r="Z280" s="2">
        <v>5</v>
      </c>
      <c r="AA280" s="142">
        <v>2</v>
      </c>
      <c r="AB280" s="142">
        <v>8</v>
      </c>
      <c r="AD280" s="2">
        <v>10</v>
      </c>
      <c r="AE280" s="10">
        <v>10</v>
      </c>
      <c r="AF280" s="10">
        <v>10</v>
      </c>
      <c r="AH280" s="2">
        <v>7.5</v>
      </c>
      <c r="AI280" s="142">
        <v>14</v>
      </c>
      <c r="AJ280" s="142">
        <v>20</v>
      </c>
      <c r="AL280" s="2">
        <v>7.5</v>
      </c>
      <c r="AM280" s="10">
        <v>7.5</v>
      </c>
      <c r="AN280" s="10">
        <v>7.5</v>
      </c>
      <c r="AP280" s="2">
        <v>7.5</v>
      </c>
      <c r="AQ280" s="142">
        <v>9</v>
      </c>
      <c r="AR280" s="142">
        <v>18</v>
      </c>
      <c r="AT280" s="2">
        <v>7.5</v>
      </c>
      <c r="AU280" s="10">
        <v>7.5</v>
      </c>
      <c r="AV280" s="10">
        <v>7.5</v>
      </c>
    </row>
    <row r="281" spans="1:48" x14ac:dyDescent="0.35">
      <c r="B281" s="2">
        <v>10</v>
      </c>
      <c r="C281" s="142">
        <v>26</v>
      </c>
      <c r="D281" s="142">
        <v>63</v>
      </c>
      <c r="F281" s="2">
        <v>10</v>
      </c>
      <c r="G281" s="10">
        <v>10</v>
      </c>
      <c r="H281" s="10">
        <v>10</v>
      </c>
      <c r="J281" s="2">
        <v>10</v>
      </c>
      <c r="K281" s="142">
        <v>25</v>
      </c>
      <c r="L281" s="142">
        <v>62</v>
      </c>
      <c r="N281" s="2">
        <v>10</v>
      </c>
      <c r="O281" s="10">
        <v>10</v>
      </c>
      <c r="P281" s="10">
        <v>10</v>
      </c>
      <c r="R281" s="2">
        <v>10</v>
      </c>
      <c r="S281" s="142">
        <v>33</v>
      </c>
      <c r="T281" s="142">
        <v>76</v>
      </c>
      <c r="V281" s="2">
        <v>10</v>
      </c>
      <c r="W281" s="10">
        <v>10</v>
      </c>
      <c r="X281" s="10">
        <v>10</v>
      </c>
      <c r="Z281" s="2">
        <v>6.666666666666667</v>
      </c>
      <c r="AA281" s="142">
        <v>9</v>
      </c>
      <c r="AB281" s="142">
        <v>12</v>
      </c>
      <c r="AD281" s="2" t="s">
        <v>47</v>
      </c>
      <c r="AE281" s="7">
        <v>9.1666666666666661</v>
      </c>
      <c r="AF281" s="7">
        <v>9.375</v>
      </c>
      <c r="AH281" s="2">
        <v>10</v>
      </c>
      <c r="AI281" s="142">
        <v>25</v>
      </c>
      <c r="AJ281" s="142">
        <v>61</v>
      </c>
      <c r="AL281" s="2">
        <v>10</v>
      </c>
      <c r="AM281" s="10">
        <v>10</v>
      </c>
      <c r="AN281" s="10">
        <v>10</v>
      </c>
      <c r="AP281" s="2">
        <v>10</v>
      </c>
      <c r="AQ281" s="142">
        <v>30</v>
      </c>
      <c r="AR281" s="142">
        <v>63</v>
      </c>
      <c r="AT281" s="2">
        <v>10</v>
      </c>
      <c r="AU281" s="10">
        <v>10</v>
      </c>
      <c r="AV281" s="10">
        <v>10</v>
      </c>
    </row>
    <row r="282" spans="1:48" x14ac:dyDescent="0.35">
      <c r="B282" s="2"/>
      <c r="C282" s="142">
        <v>3</v>
      </c>
      <c r="D282" s="142">
        <v>1</v>
      </c>
      <c r="F282" s="2"/>
      <c r="G282" s="10" t="e">
        <v>#DIV/0!</v>
      </c>
      <c r="H282" s="10" t="e">
        <v>#DIV/0!</v>
      </c>
      <c r="J282" s="2"/>
      <c r="K282" s="142">
        <v>4</v>
      </c>
      <c r="L282" s="142">
        <v>3</v>
      </c>
      <c r="N282" s="2"/>
      <c r="O282" s="10" t="e">
        <v>#DIV/0!</v>
      </c>
      <c r="P282" s="10" t="e">
        <v>#DIV/0!</v>
      </c>
      <c r="R282" s="2"/>
      <c r="S282" s="142">
        <v>5</v>
      </c>
      <c r="T282" s="142">
        <v>2</v>
      </c>
      <c r="V282" s="2"/>
      <c r="W282" s="10" t="e">
        <v>#DIV/0!</v>
      </c>
      <c r="X282" s="10" t="e">
        <v>#DIV/0!</v>
      </c>
      <c r="Z282" s="2">
        <v>7.5</v>
      </c>
      <c r="AA282" s="142">
        <v>1</v>
      </c>
      <c r="AB282" s="142"/>
      <c r="AH282" s="2" t="s">
        <v>47</v>
      </c>
      <c r="AI282" s="142">
        <v>47</v>
      </c>
      <c r="AJ282" s="142">
        <v>95</v>
      </c>
      <c r="AL282" s="2" t="s">
        <v>47</v>
      </c>
      <c r="AM282" s="7">
        <v>8.1914893617021285</v>
      </c>
      <c r="AN282" s="7">
        <v>8.6315789473684212</v>
      </c>
      <c r="AP282" s="2"/>
      <c r="AQ282" s="142">
        <v>3</v>
      </c>
      <c r="AR282" s="142">
        <v>2</v>
      </c>
      <c r="AT282" s="2"/>
      <c r="AU282" s="10" t="e">
        <v>#DIV/0!</v>
      </c>
      <c r="AV282" s="10" t="e">
        <v>#DIV/0!</v>
      </c>
    </row>
    <row r="283" spans="1:48" x14ac:dyDescent="0.35">
      <c r="B283" s="2" t="s">
        <v>47</v>
      </c>
      <c r="C283" s="142">
        <v>51</v>
      </c>
      <c r="D283" s="142">
        <v>97</v>
      </c>
      <c r="F283" s="2" t="s">
        <v>47</v>
      </c>
      <c r="G283" s="7">
        <v>8.5416666666666661</v>
      </c>
      <c r="H283" s="7">
        <v>8.90625</v>
      </c>
      <c r="J283" s="2" t="s">
        <v>47</v>
      </c>
      <c r="K283" s="142">
        <v>51</v>
      </c>
      <c r="L283" s="142">
        <v>97</v>
      </c>
      <c r="N283" s="2" t="s">
        <v>47</v>
      </c>
      <c r="O283" s="7">
        <v>8.085106382978724</v>
      </c>
      <c r="P283" s="7">
        <v>8.5638297872340434</v>
      </c>
      <c r="R283" s="2" t="s">
        <v>47</v>
      </c>
      <c r="S283" s="142">
        <v>51</v>
      </c>
      <c r="T283" s="142">
        <v>97</v>
      </c>
      <c r="V283" s="2" t="s">
        <v>47</v>
      </c>
      <c r="W283" s="7">
        <v>8.4782608695652169</v>
      </c>
      <c r="X283" s="7">
        <v>9</v>
      </c>
      <c r="Z283" s="2">
        <v>8.3333333333333339</v>
      </c>
      <c r="AA283" s="142">
        <v>9</v>
      </c>
      <c r="AB283" s="142">
        <v>16</v>
      </c>
      <c r="AP283" s="2" t="s">
        <v>47</v>
      </c>
      <c r="AQ283" s="142">
        <v>51</v>
      </c>
      <c r="AR283" s="142">
        <v>97</v>
      </c>
      <c r="AT283" s="2" t="s">
        <v>47</v>
      </c>
      <c r="AU283" s="7">
        <v>8.28125</v>
      </c>
      <c r="AV283" s="7">
        <v>8.5789473684210531</v>
      </c>
    </row>
    <row r="284" spans="1:48" x14ac:dyDescent="0.35">
      <c r="Z284" s="2">
        <v>10</v>
      </c>
      <c r="AA284" s="142">
        <v>23</v>
      </c>
      <c r="AB284" s="142">
        <v>56</v>
      </c>
    </row>
    <row r="285" spans="1:48" x14ac:dyDescent="0.35">
      <c r="Z285" s="2"/>
      <c r="AA285" s="142">
        <v>3</v>
      </c>
      <c r="AB285" s="142">
        <v>2</v>
      </c>
    </row>
    <row r="286" spans="1:48" x14ac:dyDescent="0.35">
      <c r="Z286" s="2" t="s">
        <v>47</v>
      </c>
      <c r="AA286" s="142">
        <v>51</v>
      </c>
      <c r="AB286" s="142">
        <v>97</v>
      </c>
    </row>
    <row r="289" spans="1:41" ht="20" thickBot="1" x14ac:dyDescent="0.5">
      <c r="D289" s="5" t="s">
        <v>220</v>
      </c>
      <c r="L289" s="5" t="s">
        <v>221</v>
      </c>
      <c r="T289" s="5" t="s">
        <v>222</v>
      </c>
      <c r="AB289" s="5" t="s">
        <v>223</v>
      </c>
      <c r="AJ289" s="5" t="s">
        <v>224</v>
      </c>
    </row>
    <row r="290" spans="1:41" ht="15.75" customHeight="1" thickTop="1" x14ac:dyDescent="0.35">
      <c r="A290" s="48" t="s">
        <v>351</v>
      </c>
      <c r="D290" s="1" t="s">
        <v>257</v>
      </c>
      <c r="E290" s="1" t="s">
        <v>49</v>
      </c>
      <c r="H290" s="1" t="s">
        <v>259</v>
      </c>
      <c r="I290" s="1" t="s">
        <v>49</v>
      </c>
      <c r="L290" s="1" t="s">
        <v>258</v>
      </c>
      <c r="M290" s="1" t="s">
        <v>49</v>
      </c>
      <c r="P290" s="1" t="s">
        <v>260</v>
      </c>
      <c r="Q290" s="1" t="s">
        <v>49</v>
      </c>
      <c r="T290" s="1" t="s">
        <v>261</v>
      </c>
      <c r="U290" s="1" t="s">
        <v>49</v>
      </c>
      <c r="X290" s="1" t="s">
        <v>263</v>
      </c>
      <c r="Y290" s="1" t="s">
        <v>49</v>
      </c>
      <c r="AB290" s="1" t="s">
        <v>262</v>
      </c>
      <c r="AC290" s="1" t="s">
        <v>49</v>
      </c>
      <c r="AF290" s="1" t="s">
        <v>264</v>
      </c>
      <c r="AG290" s="1" t="s">
        <v>49</v>
      </c>
      <c r="AJ290" s="1" t="s">
        <v>49</v>
      </c>
      <c r="AN290" s="1" t="s">
        <v>49</v>
      </c>
    </row>
    <row r="291" spans="1:41" x14ac:dyDescent="0.35">
      <c r="A291" s="48"/>
      <c r="D291" s="1" t="s">
        <v>49</v>
      </c>
      <c r="E291">
        <v>2023</v>
      </c>
      <c r="F291">
        <v>2024</v>
      </c>
      <c r="H291" s="1" t="s">
        <v>49</v>
      </c>
      <c r="I291">
        <v>2023</v>
      </c>
      <c r="J291">
        <v>2024</v>
      </c>
      <c r="L291" s="1" t="s">
        <v>49</v>
      </c>
      <c r="M291">
        <v>2023</v>
      </c>
      <c r="N291">
        <v>2024</v>
      </c>
      <c r="P291" s="1" t="s">
        <v>49</v>
      </c>
      <c r="Q291">
        <v>2023</v>
      </c>
      <c r="R291">
        <v>2024</v>
      </c>
      <c r="T291" s="1" t="s">
        <v>49</v>
      </c>
      <c r="U291">
        <v>2023</v>
      </c>
      <c r="V291">
        <v>2024</v>
      </c>
      <c r="X291" s="1" t="s">
        <v>49</v>
      </c>
      <c r="Y291">
        <v>2023</v>
      </c>
      <c r="Z291">
        <v>2024</v>
      </c>
      <c r="AB291" s="1" t="s">
        <v>49</v>
      </c>
      <c r="AC291">
        <v>2023</v>
      </c>
      <c r="AD291">
        <v>2024</v>
      </c>
      <c r="AF291" s="1" t="s">
        <v>49</v>
      </c>
      <c r="AG291">
        <v>2023</v>
      </c>
      <c r="AH291">
        <v>2024</v>
      </c>
      <c r="AJ291">
        <v>2023</v>
      </c>
      <c r="AK291">
        <v>2024</v>
      </c>
      <c r="AN291">
        <v>2023</v>
      </c>
      <c r="AO291">
        <v>2024</v>
      </c>
    </row>
    <row r="292" spans="1:41" x14ac:dyDescent="0.35">
      <c r="D292" s="2">
        <v>0</v>
      </c>
      <c r="E292" s="142">
        <v>2</v>
      </c>
      <c r="F292" s="142">
        <v>11</v>
      </c>
      <c r="H292" s="2">
        <v>0</v>
      </c>
      <c r="I292" s="10">
        <v>0</v>
      </c>
      <c r="J292" s="10">
        <v>0</v>
      </c>
      <c r="L292" s="2">
        <v>5</v>
      </c>
      <c r="M292" s="142">
        <v>4</v>
      </c>
      <c r="N292" s="142">
        <v>6</v>
      </c>
      <c r="P292" s="2">
        <v>5</v>
      </c>
      <c r="Q292" s="10">
        <v>5</v>
      </c>
      <c r="R292" s="10">
        <v>5</v>
      </c>
      <c r="T292" s="2">
        <v>0</v>
      </c>
      <c r="U292" s="142">
        <v>1</v>
      </c>
      <c r="V292" s="142"/>
      <c r="X292" s="2">
        <v>0</v>
      </c>
      <c r="Y292" s="10">
        <v>0</v>
      </c>
      <c r="Z292" s="10"/>
      <c r="AB292" s="2">
        <v>0</v>
      </c>
      <c r="AC292" s="142">
        <v>4</v>
      </c>
      <c r="AD292" s="142">
        <v>1</v>
      </c>
      <c r="AF292" s="2">
        <v>0</v>
      </c>
      <c r="AG292" s="10">
        <v>0</v>
      </c>
      <c r="AH292" s="10">
        <v>0</v>
      </c>
    </row>
    <row r="293" spans="1:41" x14ac:dyDescent="0.35">
      <c r="D293" s="2">
        <v>5</v>
      </c>
      <c r="E293" s="142">
        <v>19</v>
      </c>
      <c r="F293" s="142">
        <v>26</v>
      </c>
      <c r="H293" s="2">
        <v>5</v>
      </c>
      <c r="I293" s="10">
        <v>5</v>
      </c>
      <c r="J293" s="10">
        <v>5</v>
      </c>
      <c r="L293" s="2">
        <v>10</v>
      </c>
      <c r="M293" s="142">
        <v>23</v>
      </c>
      <c r="N293" s="142">
        <v>62</v>
      </c>
      <c r="P293" s="2">
        <v>10</v>
      </c>
      <c r="Q293" s="10">
        <v>10</v>
      </c>
      <c r="R293" s="10">
        <v>10</v>
      </c>
      <c r="T293" s="2">
        <v>2.5</v>
      </c>
      <c r="U293" s="142"/>
      <c r="V293" s="142">
        <v>2</v>
      </c>
      <c r="X293" s="2">
        <v>2.5</v>
      </c>
      <c r="Y293" s="10"/>
      <c r="Z293" s="10">
        <v>2.5</v>
      </c>
      <c r="AB293" s="2">
        <v>5</v>
      </c>
      <c r="AC293" s="142">
        <v>8</v>
      </c>
      <c r="AD293" s="142">
        <v>15</v>
      </c>
      <c r="AF293" s="2">
        <v>5</v>
      </c>
      <c r="AG293" s="10">
        <v>5</v>
      </c>
      <c r="AH293" s="10">
        <v>5</v>
      </c>
    </row>
    <row r="294" spans="1:41" x14ac:dyDescent="0.35">
      <c r="D294" s="2">
        <v>10</v>
      </c>
      <c r="E294" s="142">
        <v>25</v>
      </c>
      <c r="F294" s="142">
        <v>58</v>
      </c>
      <c r="H294" s="2">
        <v>10</v>
      </c>
      <c r="I294" s="10">
        <v>10</v>
      </c>
      <c r="J294" s="10">
        <v>10</v>
      </c>
      <c r="L294" s="2"/>
      <c r="M294" s="142">
        <v>4</v>
      </c>
      <c r="N294" s="142">
        <v>2</v>
      </c>
      <c r="P294" s="2"/>
      <c r="Q294" s="10" t="e">
        <v>#DIV/0!</v>
      </c>
      <c r="R294" s="10" t="e">
        <v>#DIV/0!</v>
      </c>
      <c r="T294" s="2">
        <v>5</v>
      </c>
      <c r="U294" s="142">
        <v>8</v>
      </c>
      <c r="V294" s="142">
        <v>13</v>
      </c>
      <c r="X294" s="2">
        <v>5</v>
      </c>
      <c r="Y294" s="10">
        <v>5</v>
      </c>
      <c r="Z294" s="10">
        <v>5</v>
      </c>
      <c r="AB294" s="2">
        <v>10</v>
      </c>
      <c r="AC294" s="142">
        <v>35</v>
      </c>
      <c r="AD294" s="142">
        <v>79</v>
      </c>
      <c r="AF294" s="2">
        <v>10</v>
      </c>
      <c r="AG294" s="10">
        <v>10</v>
      </c>
      <c r="AH294" s="10">
        <v>10</v>
      </c>
    </row>
    <row r="295" spans="1:41" x14ac:dyDescent="0.35">
      <c r="D295" s="2"/>
      <c r="E295" s="142">
        <v>5</v>
      </c>
      <c r="F295" s="142">
        <v>2</v>
      </c>
      <c r="H295" s="2"/>
      <c r="I295" s="10" t="e">
        <v>#DIV/0!</v>
      </c>
      <c r="J295" s="10" t="e">
        <v>#DIV/0!</v>
      </c>
      <c r="L295" s="2">
        <v>8.3333333333333339</v>
      </c>
      <c r="M295" s="142">
        <v>5</v>
      </c>
      <c r="N295" s="142">
        <v>14</v>
      </c>
      <c r="P295" s="2">
        <v>8.3333333333333339</v>
      </c>
      <c r="Q295" s="10">
        <v>8.3333333333333339</v>
      </c>
      <c r="R295" s="10">
        <v>8.3333333333333321</v>
      </c>
      <c r="T295" s="2">
        <v>7.5</v>
      </c>
      <c r="U295" s="142">
        <v>5</v>
      </c>
      <c r="V295" s="142">
        <v>13</v>
      </c>
      <c r="X295" s="2">
        <v>7.5</v>
      </c>
      <c r="Y295" s="10">
        <v>7.5</v>
      </c>
      <c r="Z295" s="10">
        <v>7.5</v>
      </c>
      <c r="AB295" s="2"/>
      <c r="AC295" s="142">
        <v>4</v>
      </c>
      <c r="AD295" s="142">
        <v>2</v>
      </c>
      <c r="AF295" s="2" t="s">
        <v>47</v>
      </c>
      <c r="AG295" s="7">
        <v>8.2978723404255312</v>
      </c>
      <c r="AH295" s="7">
        <v>9.1052631578947363</v>
      </c>
    </row>
    <row r="296" spans="1:41" x14ac:dyDescent="0.35">
      <c r="D296" s="2" t="s">
        <v>47</v>
      </c>
      <c r="E296" s="142">
        <v>51</v>
      </c>
      <c r="F296" s="142">
        <v>97</v>
      </c>
      <c r="H296" s="2" t="s">
        <v>47</v>
      </c>
      <c r="I296" s="7">
        <v>7.5</v>
      </c>
      <c r="J296" s="7">
        <v>7.4736842105263159</v>
      </c>
      <c r="L296" s="2">
        <v>6.666666666666667</v>
      </c>
      <c r="M296" s="142">
        <v>9</v>
      </c>
      <c r="N296" s="142">
        <v>8</v>
      </c>
      <c r="P296" s="2">
        <v>6.666666666666667</v>
      </c>
      <c r="Q296" s="10">
        <v>6.6666666666666661</v>
      </c>
      <c r="R296" s="10">
        <v>6.6666666666666661</v>
      </c>
      <c r="T296" s="2">
        <v>10</v>
      </c>
      <c r="U296" s="142">
        <v>33</v>
      </c>
      <c r="V296" s="142">
        <v>67</v>
      </c>
      <c r="X296" s="2">
        <v>10</v>
      </c>
      <c r="Y296" s="10">
        <v>10</v>
      </c>
      <c r="Z296" s="10">
        <v>10</v>
      </c>
      <c r="AB296" s="2" t="s">
        <v>47</v>
      </c>
      <c r="AC296" s="142">
        <v>51</v>
      </c>
      <c r="AD296" s="142">
        <v>97</v>
      </c>
    </row>
    <row r="297" spans="1:41" x14ac:dyDescent="0.35">
      <c r="L297" s="2">
        <v>3.3333333333333335</v>
      </c>
      <c r="M297" s="142">
        <v>6</v>
      </c>
      <c r="N297" s="142">
        <v>3</v>
      </c>
      <c r="P297" s="2">
        <v>3.3333333333333335</v>
      </c>
      <c r="Q297" s="10">
        <v>3.3333333333333335</v>
      </c>
      <c r="R297" s="10">
        <v>3.3333333333333335</v>
      </c>
      <c r="T297" s="2"/>
      <c r="U297" s="142">
        <v>4</v>
      </c>
      <c r="V297" s="142">
        <v>2</v>
      </c>
      <c r="X297" s="2"/>
      <c r="Y297" s="10" t="e">
        <v>#DIV/0!</v>
      </c>
      <c r="Z297" s="10" t="e">
        <v>#DIV/0!</v>
      </c>
    </row>
    <row r="298" spans="1:41" x14ac:dyDescent="0.35">
      <c r="L298" s="2">
        <v>1.6666666666666667</v>
      </c>
      <c r="M298" s="142"/>
      <c r="N298" s="142">
        <v>2</v>
      </c>
      <c r="P298" s="2">
        <v>1.6666666666666667</v>
      </c>
      <c r="Q298" s="10"/>
      <c r="R298" s="10">
        <v>1.6666666666666667</v>
      </c>
      <c r="T298" s="2" t="s">
        <v>47</v>
      </c>
      <c r="U298" s="142">
        <v>51</v>
      </c>
      <c r="V298" s="142">
        <v>97</v>
      </c>
      <c r="X298" s="2" t="s">
        <v>47</v>
      </c>
      <c r="Y298" s="7">
        <v>8.6702127659574462</v>
      </c>
      <c r="Z298" s="7">
        <v>8.8157894736842106</v>
      </c>
    </row>
    <row r="299" spans="1:41" x14ac:dyDescent="0.35">
      <c r="L299" s="2" t="s">
        <v>47</v>
      </c>
      <c r="M299" s="142">
        <v>51</v>
      </c>
      <c r="N299" s="142">
        <v>97</v>
      </c>
      <c r="P299" s="2" t="s">
        <v>47</v>
      </c>
      <c r="Q299" s="7">
        <v>7.9078014184397158</v>
      </c>
      <c r="R299" s="7">
        <v>8.7719298245614059</v>
      </c>
    </row>
    <row r="305" spans="1:1" ht="15.75" customHeight="1" x14ac:dyDescent="0.35">
      <c r="A305" s="48"/>
    </row>
    <row r="306" spans="1:1" x14ac:dyDescent="0.35">
      <c r="A306" s="48"/>
    </row>
    <row r="320" spans="1:1" x14ac:dyDescent="0.35">
      <c r="A320" s="48"/>
    </row>
    <row r="321" spans="1:1" x14ac:dyDescent="0.35">
      <c r="A321" s="48"/>
    </row>
  </sheetData>
  <mergeCells count="1">
    <mergeCell ref="A275:A276"/>
  </mergeCells>
  <phoneticPr fontId="1" type="noConversion"/>
  <pageMargins left="0.7" right="0.7" top="0.75" bottom="0.75" header="0.3" footer="0.3"/>
  <drawing r:id="rId111"/>
  <extLst>
    <ext xmlns:x14="http://schemas.microsoft.com/office/spreadsheetml/2009/9/main" uri="{A8765BA9-456A-4dab-B4F3-ACF838C121DE}">
      <x14:slicerList>
        <x14:slicer r:id="rId112"/>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DAB4-C3AA-45A1-B585-7C55DFC6143E}">
  <sheetPr>
    <tabColor rgb="FF7030A0"/>
  </sheetPr>
  <dimension ref="A1:O533"/>
  <sheetViews>
    <sheetView workbookViewId="0">
      <selection activeCell="H8" sqref="H8"/>
    </sheetView>
  </sheetViews>
  <sheetFormatPr defaultRowHeight="14.5" x14ac:dyDescent="0.35"/>
  <cols>
    <col min="1" max="1" width="22.7265625" style="4" customWidth="1"/>
    <col min="2" max="2" width="11.26953125" bestFit="1" customWidth="1"/>
    <col min="3" max="4" width="4.81640625" bestFit="1" customWidth="1"/>
    <col min="5" max="5" width="6" bestFit="1" customWidth="1"/>
    <col min="6" max="6" width="11.26953125" bestFit="1" customWidth="1"/>
    <col min="7" max="9" width="12.08984375" bestFit="1" customWidth="1"/>
    <col min="10" max="11" width="4.81640625" bestFit="1" customWidth="1"/>
    <col min="13" max="13" width="16.08984375" bestFit="1" customWidth="1"/>
    <col min="14" max="14" width="17.453125" bestFit="1" customWidth="1"/>
    <col min="15" max="15" width="7.81640625" bestFit="1" customWidth="1"/>
    <col min="16" max="16" width="11.81640625" bestFit="1" customWidth="1"/>
  </cols>
  <sheetData>
    <row r="1" spans="1:15" x14ac:dyDescent="0.35">
      <c r="B1" s="1" t="s">
        <v>1</v>
      </c>
      <c r="C1" s="2">
        <v>2024</v>
      </c>
    </row>
    <row r="2" spans="1:15" x14ac:dyDescent="0.35">
      <c r="A2" s="4" t="s">
        <v>51</v>
      </c>
      <c r="B2" s="1" t="s">
        <v>0</v>
      </c>
      <c r="C2" t="s">
        <v>44</v>
      </c>
    </row>
    <row r="4" spans="1:15" x14ac:dyDescent="0.35">
      <c r="B4" t="s">
        <v>45</v>
      </c>
    </row>
    <row r="5" spans="1:15" x14ac:dyDescent="0.35">
      <c r="B5" s="142">
        <v>97</v>
      </c>
    </row>
    <row r="9" spans="1:15" x14ac:dyDescent="0.35">
      <c r="I9" s="2"/>
    </row>
    <row r="10" spans="1:15" x14ac:dyDescent="0.35">
      <c r="I10" s="2"/>
    </row>
    <row r="11" spans="1:15" x14ac:dyDescent="0.35">
      <c r="I11" s="2"/>
    </row>
    <row r="12" spans="1:15" x14ac:dyDescent="0.35">
      <c r="I12" s="2"/>
    </row>
    <row r="15" spans="1:15" x14ac:dyDescent="0.35">
      <c r="A15" s="4" t="s">
        <v>53</v>
      </c>
      <c r="B15" s="1" t="s">
        <v>0</v>
      </c>
      <c r="C15" t="s">
        <v>44</v>
      </c>
      <c r="F15" s="1" t="s">
        <v>2</v>
      </c>
      <c r="G15" t="s">
        <v>44</v>
      </c>
      <c r="I15" s="1" t="s">
        <v>48</v>
      </c>
      <c r="J15" s="1" t="s">
        <v>52</v>
      </c>
      <c r="M15" s="1" t="s">
        <v>48</v>
      </c>
      <c r="N15" s="1" t="s">
        <v>52</v>
      </c>
    </row>
    <row r="16" spans="1:15" x14ac:dyDescent="0.35">
      <c r="I16" s="1" t="s">
        <v>46</v>
      </c>
      <c r="J16">
        <v>2023</v>
      </c>
      <c r="K16">
        <v>2024</v>
      </c>
      <c r="M16" s="1" t="s">
        <v>46</v>
      </c>
      <c r="N16">
        <v>2023</v>
      </c>
      <c r="O16">
        <v>2024</v>
      </c>
    </row>
    <row r="17" spans="1:15" x14ac:dyDescent="0.35">
      <c r="B17" t="s">
        <v>45</v>
      </c>
      <c r="F17" t="s">
        <v>48</v>
      </c>
      <c r="I17" s="2" t="s">
        <v>42</v>
      </c>
      <c r="J17" s="142">
        <v>20</v>
      </c>
      <c r="K17" s="142">
        <v>37</v>
      </c>
      <c r="M17" s="2" t="s">
        <v>42</v>
      </c>
      <c r="N17" s="3">
        <v>0.39215686274509803</v>
      </c>
      <c r="O17" s="3">
        <v>0.38144329896907214</v>
      </c>
    </row>
    <row r="18" spans="1:15" x14ac:dyDescent="0.35">
      <c r="B18" s="142">
        <v>148</v>
      </c>
      <c r="F18" s="142">
        <v>148</v>
      </c>
      <c r="I18" s="2" t="s">
        <v>50</v>
      </c>
      <c r="J18" s="142">
        <v>29</v>
      </c>
      <c r="K18" s="142">
        <v>57</v>
      </c>
      <c r="M18" s="2" t="s">
        <v>50</v>
      </c>
      <c r="N18" s="3">
        <v>0.56862745098039214</v>
      </c>
      <c r="O18" s="3">
        <v>0.58762886597938147</v>
      </c>
    </row>
    <row r="19" spans="1:15" x14ac:dyDescent="0.35">
      <c r="I19" s="2" t="s">
        <v>355</v>
      </c>
      <c r="J19" s="142">
        <v>2</v>
      </c>
      <c r="K19" s="142">
        <v>3</v>
      </c>
      <c r="M19" s="2" t="s">
        <v>355</v>
      </c>
      <c r="N19" s="3">
        <v>3.9215686274509803E-2</v>
      </c>
      <c r="O19" s="3">
        <v>3.0927835051546393E-2</v>
      </c>
    </row>
    <row r="20" spans="1:15" x14ac:dyDescent="0.35">
      <c r="I20" s="2" t="s">
        <v>47</v>
      </c>
      <c r="J20" s="142">
        <v>51</v>
      </c>
      <c r="K20" s="142">
        <v>97</v>
      </c>
      <c r="M20" s="2" t="s">
        <v>47</v>
      </c>
      <c r="N20" s="3">
        <v>1</v>
      </c>
      <c r="O20" s="3">
        <v>1</v>
      </c>
    </row>
    <row r="25" spans="1:15" ht="20" thickBot="1" x14ac:dyDescent="0.5">
      <c r="B25" s="5" t="s">
        <v>3</v>
      </c>
    </row>
    <row r="26" spans="1:15" ht="15" thickTop="1" x14ac:dyDescent="0.35">
      <c r="A26" s="4" t="s">
        <v>54</v>
      </c>
      <c r="B26" s="1" t="s">
        <v>73</v>
      </c>
      <c r="C26" s="1" t="s">
        <v>49</v>
      </c>
      <c r="F26" s="1" t="s">
        <v>73</v>
      </c>
      <c r="G26" s="1" t="s">
        <v>49</v>
      </c>
      <c r="I26" s="1" t="s">
        <v>74</v>
      </c>
      <c r="J26" s="1" t="s">
        <v>49</v>
      </c>
    </row>
    <row r="27" spans="1:15" x14ac:dyDescent="0.35">
      <c r="B27" s="1" t="s">
        <v>49</v>
      </c>
      <c r="C27">
        <v>2023</v>
      </c>
      <c r="D27">
        <v>2024</v>
      </c>
      <c r="F27" s="1" t="s">
        <v>49</v>
      </c>
      <c r="G27">
        <v>2023</v>
      </c>
      <c r="H27">
        <v>2024</v>
      </c>
      <c r="I27" s="1" t="s">
        <v>49</v>
      </c>
      <c r="J27">
        <v>2023</v>
      </c>
      <c r="K27">
        <v>2024</v>
      </c>
    </row>
    <row r="28" spans="1:15" x14ac:dyDescent="0.35">
      <c r="B28" s="2">
        <v>1</v>
      </c>
      <c r="C28" s="142">
        <v>33</v>
      </c>
      <c r="D28" s="142">
        <v>70</v>
      </c>
      <c r="F28" s="2">
        <v>1</v>
      </c>
      <c r="G28" s="6">
        <v>0.6875</v>
      </c>
      <c r="H28" s="6">
        <v>0.73684210526315785</v>
      </c>
      <c r="I28" s="2">
        <v>1</v>
      </c>
      <c r="J28" s="7">
        <v>1</v>
      </c>
      <c r="K28" s="7">
        <v>1</v>
      </c>
    </row>
    <row r="29" spans="1:15" x14ac:dyDescent="0.35">
      <c r="B29" s="2">
        <v>2</v>
      </c>
      <c r="C29" s="142">
        <v>11</v>
      </c>
      <c r="D29" s="142">
        <v>21</v>
      </c>
      <c r="F29" s="2">
        <v>2</v>
      </c>
      <c r="G29" s="6">
        <v>0.22916666666666666</v>
      </c>
      <c r="H29" s="6">
        <v>0.22105263157894736</v>
      </c>
      <c r="I29" s="2">
        <v>2</v>
      </c>
      <c r="J29" s="7">
        <v>2</v>
      </c>
      <c r="K29" s="7">
        <v>2</v>
      </c>
    </row>
    <row r="30" spans="1:15" x14ac:dyDescent="0.35">
      <c r="B30" s="2">
        <v>3</v>
      </c>
      <c r="C30" s="142">
        <v>4</v>
      </c>
      <c r="D30" s="142">
        <v>4</v>
      </c>
      <c r="F30" s="2">
        <v>3</v>
      </c>
      <c r="G30" s="6">
        <v>8.3333333333333329E-2</v>
      </c>
      <c r="H30" s="6">
        <v>4.2105263157894736E-2</v>
      </c>
      <c r="I30" s="2">
        <v>3</v>
      </c>
      <c r="J30" s="7">
        <v>3</v>
      </c>
      <c r="K30" s="7">
        <v>3</v>
      </c>
    </row>
    <row r="31" spans="1:15" x14ac:dyDescent="0.35">
      <c r="B31" s="2" t="s">
        <v>245</v>
      </c>
      <c r="C31" s="142"/>
      <c r="D31" s="142"/>
      <c r="F31" s="2" t="s">
        <v>245</v>
      </c>
      <c r="G31" s="6">
        <v>0</v>
      </c>
      <c r="H31" s="6">
        <v>0</v>
      </c>
      <c r="I31" s="2" t="s">
        <v>245</v>
      </c>
      <c r="J31" s="7"/>
      <c r="K31" s="7"/>
    </row>
    <row r="32" spans="1:15" x14ac:dyDescent="0.35">
      <c r="B32" s="2" t="s">
        <v>47</v>
      </c>
      <c r="C32" s="142">
        <v>48</v>
      </c>
      <c r="D32" s="142">
        <v>95</v>
      </c>
      <c r="F32" s="2" t="s">
        <v>47</v>
      </c>
      <c r="G32" s="6">
        <v>1</v>
      </c>
      <c r="H32" s="6">
        <v>1</v>
      </c>
      <c r="I32" s="2" t="s">
        <v>47</v>
      </c>
      <c r="J32" s="7">
        <v>1.3958333333333333</v>
      </c>
      <c r="K32" s="7">
        <v>1.3052631578947369</v>
      </c>
    </row>
    <row r="37" spans="1:11" ht="20" thickBot="1" x14ac:dyDescent="0.5">
      <c r="B37" s="5" t="s">
        <v>4</v>
      </c>
    </row>
    <row r="38" spans="1:11" ht="15" thickTop="1" x14ac:dyDescent="0.35">
      <c r="A38" s="4" t="s">
        <v>55</v>
      </c>
      <c r="B38" s="1" t="s">
        <v>75</v>
      </c>
      <c r="C38" s="1" t="s">
        <v>49</v>
      </c>
      <c r="F38" s="1" t="s">
        <v>75</v>
      </c>
      <c r="G38" s="1" t="s">
        <v>49</v>
      </c>
      <c r="I38" s="1" t="s">
        <v>76</v>
      </c>
      <c r="J38" s="1" t="s">
        <v>49</v>
      </c>
    </row>
    <row r="39" spans="1:11" x14ac:dyDescent="0.35">
      <c r="B39" s="1" t="s">
        <v>49</v>
      </c>
      <c r="C39">
        <v>2023</v>
      </c>
      <c r="D39">
        <v>2024</v>
      </c>
      <c r="F39" s="1" t="s">
        <v>49</v>
      </c>
      <c r="G39">
        <v>2023</v>
      </c>
      <c r="H39">
        <v>2024</v>
      </c>
      <c r="I39" s="1" t="s">
        <v>49</v>
      </c>
      <c r="J39">
        <v>2023</v>
      </c>
      <c r="K39">
        <v>2024</v>
      </c>
    </row>
    <row r="40" spans="1:11" x14ac:dyDescent="0.35">
      <c r="B40" s="2">
        <v>1</v>
      </c>
      <c r="C40" s="142">
        <v>37</v>
      </c>
      <c r="D40" s="142">
        <v>75</v>
      </c>
      <c r="F40" s="2">
        <v>1</v>
      </c>
      <c r="G40" s="6">
        <v>0.78723404255319152</v>
      </c>
      <c r="H40" s="6">
        <v>0.7978723404255319</v>
      </c>
      <c r="I40" s="2">
        <v>1</v>
      </c>
      <c r="J40" s="7">
        <v>1</v>
      </c>
      <c r="K40" s="7">
        <v>1</v>
      </c>
    </row>
    <row r="41" spans="1:11" x14ac:dyDescent="0.35">
      <c r="B41" s="2">
        <v>2</v>
      </c>
      <c r="C41" s="142">
        <v>6</v>
      </c>
      <c r="D41" s="142">
        <v>13</v>
      </c>
      <c r="F41" s="2">
        <v>2</v>
      </c>
      <c r="G41" s="6">
        <v>0.1276595744680851</v>
      </c>
      <c r="H41" s="6">
        <v>0.13829787234042554</v>
      </c>
      <c r="I41" s="2">
        <v>2</v>
      </c>
      <c r="J41" s="7">
        <v>2</v>
      </c>
      <c r="K41" s="7">
        <v>2</v>
      </c>
    </row>
    <row r="42" spans="1:11" x14ac:dyDescent="0.35">
      <c r="B42" s="2">
        <v>3</v>
      </c>
      <c r="C42" s="142">
        <v>4</v>
      </c>
      <c r="D42" s="142">
        <v>6</v>
      </c>
      <c r="F42" s="2">
        <v>3</v>
      </c>
      <c r="G42" s="6">
        <v>8.5106382978723402E-2</v>
      </c>
      <c r="H42" s="6">
        <v>6.3829787234042548E-2</v>
      </c>
      <c r="I42" s="2">
        <v>3</v>
      </c>
      <c r="J42" s="7">
        <v>3</v>
      </c>
      <c r="K42" s="7">
        <v>3</v>
      </c>
    </row>
    <row r="43" spans="1:11" x14ac:dyDescent="0.35">
      <c r="B43" s="2" t="s">
        <v>245</v>
      </c>
      <c r="C43" s="142"/>
      <c r="D43" s="142"/>
      <c r="F43" s="2" t="s">
        <v>245</v>
      </c>
      <c r="G43" s="6">
        <v>0</v>
      </c>
      <c r="H43" s="6">
        <v>0</v>
      </c>
      <c r="I43" s="2" t="s">
        <v>245</v>
      </c>
      <c r="J43" s="7"/>
      <c r="K43" s="7"/>
    </row>
    <row r="44" spans="1:11" x14ac:dyDescent="0.35">
      <c r="B44" s="2" t="s">
        <v>47</v>
      </c>
      <c r="C44" s="142">
        <v>47</v>
      </c>
      <c r="D44" s="142">
        <v>94</v>
      </c>
      <c r="F44" s="2" t="s">
        <v>47</v>
      </c>
      <c r="G44" s="6">
        <v>1</v>
      </c>
      <c r="H44" s="6">
        <v>1</v>
      </c>
      <c r="I44" s="2" t="s">
        <v>47</v>
      </c>
      <c r="J44" s="7">
        <v>1.2978723404255319</v>
      </c>
      <c r="K44" s="7">
        <v>1.2659574468085106</v>
      </c>
    </row>
    <row r="49" spans="1:11" ht="20" thickBot="1" x14ac:dyDescent="0.5">
      <c r="B49" s="5" t="s">
        <v>5</v>
      </c>
    </row>
    <row r="50" spans="1:11" ht="15" thickTop="1" x14ac:dyDescent="0.35">
      <c r="A50" s="4" t="s">
        <v>57</v>
      </c>
      <c r="B50" s="1" t="s">
        <v>77</v>
      </c>
      <c r="C50" s="1" t="s">
        <v>49</v>
      </c>
      <c r="F50" s="1" t="s">
        <v>77</v>
      </c>
      <c r="G50" s="1" t="s">
        <v>49</v>
      </c>
      <c r="I50" s="1" t="s">
        <v>83</v>
      </c>
      <c r="J50" s="1" t="s">
        <v>49</v>
      </c>
    </row>
    <row r="51" spans="1:11" x14ac:dyDescent="0.35">
      <c r="B51" s="1" t="s">
        <v>49</v>
      </c>
      <c r="C51">
        <v>2023</v>
      </c>
      <c r="D51">
        <v>2024</v>
      </c>
      <c r="F51" s="1" t="s">
        <v>49</v>
      </c>
      <c r="G51">
        <v>2023</v>
      </c>
      <c r="H51">
        <v>2024</v>
      </c>
      <c r="I51" s="1" t="s">
        <v>49</v>
      </c>
      <c r="J51">
        <v>2023</v>
      </c>
      <c r="K51">
        <v>2024</v>
      </c>
    </row>
    <row r="52" spans="1:11" x14ac:dyDescent="0.35">
      <c r="B52" s="2">
        <v>1</v>
      </c>
      <c r="C52" s="142">
        <v>37</v>
      </c>
      <c r="D52" s="142">
        <v>71</v>
      </c>
      <c r="F52" s="2">
        <v>1</v>
      </c>
      <c r="G52" s="6">
        <v>0.78723404255319152</v>
      </c>
      <c r="H52" s="6">
        <v>0.76344086021505375</v>
      </c>
      <c r="I52" s="2">
        <v>1</v>
      </c>
      <c r="J52" s="7">
        <v>1</v>
      </c>
      <c r="K52" s="7">
        <v>1</v>
      </c>
    </row>
    <row r="53" spans="1:11" x14ac:dyDescent="0.35">
      <c r="B53" s="2">
        <v>2</v>
      </c>
      <c r="C53" s="142">
        <v>7</v>
      </c>
      <c r="D53" s="142">
        <v>14</v>
      </c>
      <c r="F53" s="2">
        <v>2</v>
      </c>
      <c r="G53" s="6">
        <v>0.14893617021276595</v>
      </c>
      <c r="H53" s="6">
        <v>0.15053763440860216</v>
      </c>
      <c r="I53" s="2">
        <v>2</v>
      </c>
      <c r="J53" s="7">
        <v>2</v>
      </c>
      <c r="K53" s="7">
        <v>2</v>
      </c>
    </row>
    <row r="54" spans="1:11" x14ac:dyDescent="0.35">
      <c r="B54" s="2">
        <v>3</v>
      </c>
      <c r="C54" s="142">
        <v>3</v>
      </c>
      <c r="D54" s="142">
        <v>8</v>
      </c>
      <c r="F54" s="2">
        <v>3</v>
      </c>
      <c r="G54" s="6">
        <v>6.3829787234042548E-2</v>
      </c>
      <c r="H54" s="6">
        <v>8.6021505376344093E-2</v>
      </c>
      <c r="I54" s="2">
        <v>3</v>
      </c>
      <c r="J54" s="7">
        <v>3</v>
      </c>
      <c r="K54" s="7">
        <v>3</v>
      </c>
    </row>
    <row r="55" spans="1:11" x14ac:dyDescent="0.35">
      <c r="B55" s="2" t="s">
        <v>245</v>
      </c>
      <c r="C55" s="142"/>
      <c r="D55" s="142"/>
      <c r="F55" s="2" t="s">
        <v>245</v>
      </c>
      <c r="G55" s="6">
        <v>0</v>
      </c>
      <c r="H55" s="6">
        <v>0</v>
      </c>
      <c r="I55" s="2" t="s">
        <v>245</v>
      </c>
      <c r="J55" s="7"/>
      <c r="K55" s="7"/>
    </row>
    <row r="56" spans="1:11" x14ac:dyDescent="0.35">
      <c r="B56" s="2" t="s">
        <v>47</v>
      </c>
      <c r="C56" s="142">
        <v>47</v>
      </c>
      <c r="D56" s="142">
        <v>93</v>
      </c>
      <c r="F56" s="2" t="s">
        <v>47</v>
      </c>
      <c r="G56" s="6">
        <v>1</v>
      </c>
      <c r="H56" s="6">
        <v>1</v>
      </c>
      <c r="I56" s="2" t="s">
        <v>47</v>
      </c>
      <c r="J56" s="7">
        <v>1.2765957446808511</v>
      </c>
      <c r="K56" s="7">
        <v>1.3225806451612903</v>
      </c>
    </row>
    <row r="61" spans="1:11" ht="20" thickBot="1" x14ac:dyDescent="0.5">
      <c r="B61" s="5" t="s">
        <v>6</v>
      </c>
    </row>
    <row r="62" spans="1:11" ht="15" thickTop="1" x14ac:dyDescent="0.35">
      <c r="A62" s="4" t="s">
        <v>58</v>
      </c>
      <c r="B62" s="1" t="s">
        <v>86</v>
      </c>
      <c r="C62" s="1" t="s">
        <v>49</v>
      </c>
      <c r="F62" s="1" t="s">
        <v>86</v>
      </c>
      <c r="G62" s="1" t="s">
        <v>49</v>
      </c>
      <c r="I62" s="1" t="s">
        <v>137</v>
      </c>
      <c r="J62" s="1" t="s">
        <v>49</v>
      </c>
    </row>
    <row r="63" spans="1:11" x14ac:dyDescent="0.35">
      <c r="B63" s="1" t="s">
        <v>49</v>
      </c>
      <c r="C63">
        <v>2023</v>
      </c>
      <c r="D63">
        <v>2024</v>
      </c>
      <c r="F63" s="1" t="s">
        <v>49</v>
      </c>
      <c r="G63">
        <v>2023</v>
      </c>
      <c r="H63">
        <v>2024</v>
      </c>
      <c r="I63" s="1" t="s">
        <v>49</v>
      </c>
      <c r="J63">
        <v>2023</v>
      </c>
      <c r="K63">
        <v>2024</v>
      </c>
    </row>
    <row r="64" spans="1:11" x14ac:dyDescent="0.35">
      <c r="B64" s="2">
        <v>1</v>
      </c>
      <c r="C64" s="142">
        <v>25</v>
      </c>
      <c r="D64" s="142">
        <v>58</v>
      </c>
      <c r="F64" s="2">
        <v>1</v>
      </c>
      <c r="G64" s="6">
        <v>0.54347826086956519</v>
      </c>
      <c r="H64" s="6">
        <v>0.61052631578947369</v>
      </c>
      <c r="I64" s="2">
        <v>1</v>
      </c>
      <c r="J64" s="7">
        <v>1</v>
      </c>
      <c r="K64" s="7">
        <v>1</v>
      </c>
    </row>
    <row r="65" spans="1:11" x14ac:dyDescent="0.35">
      <c r="B65" s="2">
        <v>2</v>
      </c>
      <c r="C65" s="142">
        <v>19</v>
      </c>
      <c r="D65" s="142">
        <v>26</v>
      </c>
      <c r="F65" s="2">
        <v>2</v>
      </c>
      <c r="G65" s="6">
        <v>0.41304347826086957</v>
      </c>
      <c r="H65" s="6">
        <v>0.27368421052631581</v>
      </c>
      <c r="I65" s="2">
        <v>2</v>
      </c>
      <c r="J65" s="7">
        <v>2</v>
      </c>
      <c r="K65" s="7">
        <v>2</v>
      </c>
    </row>
    <row r="66" spans="1:11" x14ac:dyDescent="0.35">
      <c r="B66" s="2">
        <v>3</v>
      </c>
      <c r="C66" s="142">
        <v>2</v>
      </c>
      <c r="D66" s="142">
        <v>11</v>
      </c>
      <c r="F66" s="2">
        <v>3</v>
      </c>
      <c r="G66" s="6">
        <v>4.3478260869565216E-2</v>
      </c>
      <c r="H66" s="6">
        <v>0.11578947368421053</v>
      </c>
      <c r="I66" s="2">
        <v>3</v>
      </c>
      <c r="J66" s="7">
        <v>3</v>
      </c>
      <c r="K66" s="7">
        <v>3</v>
      </c>
    </row>
    <row r="67" spans="1:11" x14ac:dyDescent="0.35">
      <c r="B67" s="2" t="s">
        <v>245</v>
      </c>
      <c r="C67" s="142"/>
      <c r="D67" s="142"/>
      <c r="F67" s="2" t="s">
        <v>245</v>
      </c>
      <c r="G67" s="6">
        <v>0</v>
      </c>
      <c r="H67" s="6">
        <v>0</v>
      </c>
      <c r="I67" s="2" t="s">
        <v>245</v>
      </c>
      <c r="J67" s="7"/>
      <c r="K67" s="7"/>
    </row>
    <row r="68" spans="1:11" x14ac:dyDescent="0.35">
      <c r="B68" s="2" t="s">
        <v>47</v>
      </c>
      <c r="C68" s="142">
        <v>46</v>
      </c>
      <c r="D68" s="142">
        <v>95</v>
      </c>
      <c r="F68" s="2" t="s">
        <v>47</v>
      </c>
      <c r="G68" s="6">
        <v>1</v>
      </c>
      <c r="H68" s="6">
        <v>1</v>
      </c>
      <c r="I68" s="2" t="s">
        <v>47</v>
      </c>
      <c r="J68" s="7">
        <v>1.5</v>
      </c>
      <c r="K68" s="7">
        <v>1.5052631578947369</v>
      </c>
    </row>
    <row r="73" spans="1:11" ht="20" thickBot="1" x14ac:dyDescent="0.5">
      <c r="B73" s="5" t="s">
        <v>7</v>
      </c>
    </row>
    <row r="74" spans="1:11" ht="15" thickTop="1" x14ac:dyDescent="0.35">
      <c r="A74" s="4" t="s">
        <v>59</v>
      </c>
      <c r="B74" s="1" t="s">
        <v>87</v>
      </c>
      <c r="C74" s="1" t="s">
        <v>49</v>
      </c>
      <c r="F74" s="1" t="s">
        <v>87</v>
      </c>
      <c r="G74" s="1" t="s">
        <v>49</v>
      </c>
      <c r="I74" s="1" t="s">
        <v>138</v>
      </c>
      <c r="J74" s="1" t="s">
        <v>49</v>
      </c>
    </row>
    <row r="75" spans="1:11" x14ac:dyDescent="0.35">
      <c r="B75" s="1" t="s">
        <v>49</v>
      </c>
      <c r="C75">
        <v>2023</v>
      </c>
      <c r="D75">
        <v>2024</v>
      </c>
      <c r="F75" s="1" t="s">
        <v>49</v>
      </c>
      <c r="G75">
        <v>2023</v>
      </c>
      <c r="H75">
        <v>2024</v>
      </c>
      <c r="I75" s="1" t="s">
        <v>49</v>
      </c>
      <c r="J75">
        <v>2023</v>
      </c>
      <c r="K75">
        <v>2024</v>
      </c>
    </row>
    <row r="76" spans="1:11" x14ac:dyDescent="0.35">
      <c r="B76" s="2">
        <v>1</v>
      </c>
      <c r="C76" s="142">
        <v>28</v>
      </c>
      <c r="D76" s="142">
        <v>70</v>
      </c>
      <c r="F76" s="8">
        <v>1</v>
      </c>
      <c r="G76" s="6">
        <v>0.5957446808510638</v>
      </c>
      <c r="H76" s="6">
        <v>0.74468085106382975</v>
      </c>
      <c r="I76" s="2">
        <v>1</v>
      </c>
      <c r="J76" s="7">
        <v>1</v>
      </c>
      <c r="K76" s="7">
        <v>1</v>
      </c>
    </row>
    <row r="77" spans="1:11" x14ac:dyDescent="0.35">
      <c r="B77" s="2">
        <v>2</v>
      </c>
      <c r="C77" s="142">
        <v>14</v>
      </c>
      <c r="D77" s="142">
        <v>11</v>
      </c>
      <c r="F77" s="8">
        <v>2</v>
      </c>
      <c r="G77" s="6">
        <v>0.2978723404255319</v>
      </c>
      <c r="H77" s="6">
        <v>0.11702127659574468</v>
      </c>
      <c r="I77" s="2">
        <v>2</v>
      </c>
      <c r="J77" s="7">
        <v>2</v>
      </c>
      <c r="K77" s="7">
        <v>2</v>
      </c>
    </row>
    <row r="78" spans="1:11" x14ac:dyDescent="0.35">
      <c r="B78" s="2">
        <v>3</v>
      </c>
      <c r="C78" s="142">
        <v>5</v>
      </c>
      <c r="D78" s="142">
        <v>13</v>
      </c>
      <c r="F78" s="8">
        <v>3</v>
      </c>
      <c r="G78" s="6">
        <v>0.10638297872340426</v>
      </c>
      <c r="H78" s="6">
        <v>0.13829787234042554</v>
      </c>
      <c r="I78" s="2">
        <v>3</v>
      </c>
      <c r="J78" s="7">
        <v>3</v>
      </c>
      <c r="K78" s="7">
        <v>3</v>
      </c>
    </row>
    <row r="79" spans="1:11" x14ac:dyDescent="0.35">
      <c r="B79" s="2" t="s">
        <v>245</v>
      </c>
      <c r="C79" s="142"/>
      <c r="D79" s="142"/>
      <c r="F79" s="8" t="s">
        <v>245</v>
      </c>
      <c r="G79" s="6">
        <v>0</v>
      </c>
      <c r="H79" s="6">
        <v>0</v>
      </c>
      <c r="I79" s="2" t="s">
        <v>245</v>
      </c>
      <c r="J79" s="7"/>
      <c r="K79" s="7"/>
    </row>
    <row r="80" spans="1:11" x14ac:dyDescent="0.35">
      <c r="B80" s="2" t="s">
        <v>47</v>
      </c>
      <c r="C80" s="142">
        <v>47</v>
      </c>
      <c r="D80" s="142">
        <v>94</v>
      </c>
      <c r="F80" s="2" t="s">
        <v>47</v>
      </c>
      <c r="G80" s="6">
        <v>1</v>
      </c>
      <c r="H80" s="6">
        <v>1</v>
      </c>
      <c r="I80" s="2" t="s">
        <v>47</v>
      </c>
      <c r="J80" s="7">
        <v>1.5106382978723405</v>
      </c>
      <c r="K80" s="7">
        <v>1.3936170212765957</v>
      </c>
    </row>
    <row r="85" spans="1:11" ht="20" thickBot="1" x14ac:dyDescent="0.5">
      <c r="B85" s="5" t="s">
        <v>8</v>
      </c>
    </row>
    <row r="86" spans="1:11" ht="15" thickTop="1" x14ac:dyDescent="0.35">
      <c r="A86" s="4" t="s">
        <v>60</v>
      </c>
      <c r="B86" s="1" t="s">
        <v>88</v>
      </c>
      <c r="C86" s="1" t="s">
        <v>49</v>
      </c>
      <c r="F86" s="1" t="s">
        <v>88</v>
      </c>
      <c r="G86" s="1" t="s">
        <v>49</v>
      </c>
      <c r="I86" s="1" t="s">
        <v>139</v>
      </c>
      <c r="J86" s="1" t="s">
        <v>49</v>
      </c>
    </row>
    <row r="87" spans="1:11" x14ac:dyDescent="0.35">
      <c r="B87" s="1" t="s">
        <v>49</v>
      </c>
      <c r="C87">
        <v>2023</v>
      </c>
      <c r="D87">
        <v>2024</v>
      </c>
      <c r="F87" s="1" t="s">
        <v>49</v>
      </c>
      <c r="G87">
        <v>2023</v>
      </c>
      <c r="H87">
        <v>2024</v>
      </c>
      <c r="I87" s="1" t="s">
        <v>49</v>
      </c>
      <c r="J87">
        <v>2023</v>
      </c>
      <c r="K87">
        <v>2024</v>
      </c>
    </row>
    <row r="88" spans="1:11" x14ac:dyDescent="0.35">
      <c r="B88" s="2">
        <v>1</v>
      </c>
      <c r="C88" s="142">
        <v>36</v>
      </c>
      <c r="D88" s="142">
        <v>81</v>
      </c>
      <c r="F88" s="2">
        <v>1</v>
      </c>
      <c r="G88" s="6">
        <v>0.76595744680851063</v>
      </c>
      <c r="H88" s="6">
        <v>0.86170212765957444</v>
      </c>
      <c r="I88" s="2">
        <v>1</v>
      </c>
      <c r="J88" s="7">
        <v>1</v>
      </c>
      <c r="K88" s="7">
        <v>1</v>
      </c>
    </row>
    <row r="89" spans="1:11" x14ac:dyDescent="0.35">
      <c r="B89" s="2">
        <v>2</v>
      </c>
      <c r="C89" s="142">
        <v>10</v>
      </c>
      <c r="D89" s="142">
        <v>9</v>
      </c>
      <c r="F89" s="2">
        <v>2</v>
      </c>
      <c r="G89" s="6">
        <v>0.21276595744680851</v>
      </c>
      <c r="H89" s="6">
        <v>9.5744680851063829E-2</v>
      </c>
      <c r="I89" s="2">
        <v>2</v>
      </c>
      <c r="J89" s="7">
        <v>2</v>
      </c>
      <c r="K89" s="7">
        <v>2</v>
      </c>
    </row>
    <row r="90" spans="1:11" x14ac:dyDescent="0.35">
      <c r="B90" s="2">
        <v>3</v>
      </c>
      <c r="C90" s="142">
        <v>1</v>
      </c>
      <c r="D90" s="142">
        <v>4</v>
      </c>
      <c r="F90" s="2">
        <v>3</v>
      </c>
      <c r="G90" s="6">
        <v>2.1276595744680851E-2</v>
      </c>
      <c r="H90" s="6">
        <v>4.2553191489361701E-2</v>
      </c>
      <c r="I90" s="2">
        <v>3</v>
      </c>
      <c r="J90" s="7">
        <v>3</v>
      </c>
      <c r="K90" s="7">
        <v>3</v>
      </c>
    </row>
    <row r="91" spans="1:11" x14ac:dyDescent="0.35">
      <c r="B91" s="2" t="s">
        <v>245</v>
      </c>
      <c r="C91" s="142"/>
      <c r="D91" s="142"/>
      <c r="F91" s="2" t="s">
        <v>245</v>
      </c>
      <c r="G91" s="6">
        <v>0</v>
      </c>
      <c r="H91" s="6">
        <v>0</v>
      </c>
      <c r="I91" s="2" t="s">
        <v>245</v>
      </c>
      <c r="J91" s="7"/>
      <c r="K91" s="7"/>
    </row>
    <row r="92" spans="1:11" x14ac:dyDescent="0.35">
      <c r="B92" s="2" t="s">
        <v>47</v>
      </c>
      <c r="C92" s="142">
        <v>47</v>
      </c>
      <c r="D92" s="142">
        <v>94</v>
      </c>
      <c r="F92" s="2" t="s">
        <v>47</v>
      </c>
      <c r="G92" s="6">
        <v>1</v>
      </c>
      <c r="H92" s="6">
        <v>1</v>
      </c>
      <c r="I92" s="2" t="s">
        <v>47</v>
      </c>
      <c r="J92" s="7">
        <v>1.2553191489361701</v>
      </c>
      <c r="K92" s="7">
        <v>1.1808510638297873</v>
      </c>
    </row>
    <row r="97" spans="1:11" ht="20" thickBot="1" x14ac:dyDescent="0.5">
      <c r="B97" s="5" t="s">
        <v>9</v>
      </c>
    </row>
    <row r="98" spans="1:11" ht="15" thickTop="1" x14ac:dyDescent="0.35">
      <c r="A98" s="4" t="s">
        <v>61</v>
      </c>
      <c r="B98" s="1" t="s">
        <v>89</v>
      </c>
      <c r="C98" s="1" t="s">
        <v>49</v>
      </c>
      <c r="F98" s="1" t="s">
        <v>89</v>
      </c>
      <c r="G98" s="1" t="s">
        <v>49</v>
      </c>
      <c r="I98" s="1" t="s">
        <v>140</v>
      </c>
      <c r="J98" s="1" t="s">
        <v>49</v>
      </c>
    </row>
    <row r="99" spans="1:11" x14ac:dyDescent="0.35">
      <c r="B99" s="1" t="s">
        <v>49</v>
      </c>
      <c r="C99">
        <v>2023</v>
      </c>
      <c r="D99">
        <v>2024</v>
      </c>
      <c r="F99" s="1" t="s">
        <v>49</v>
      </c>
      <c r="G99">
        <v>2023</v>
      </c>
      <c r="H99">
        <v>2024</v>
      </c>
      <c r="I99" s="1" t="s">
        <v>49</v>
      </c>
      <c r="J99">
        <v>2023</v>
      </c>
      <c r="K99">
        <v>2024</v>
      </c>
    </row>
    <row r="100" spans="1:11" x14ac:dyDescent="0.35">
      <c r="B100" s="2">
        <v>1</v>
      </c>
      <c r="C100" s="142">
        <v>42</v>
      </c>
      <c r="D100" s="142">
        <v>88</v>
      </c>
      <c r="F100" s="2">
        <v>1</v>
      </c>
      <c r="G100" s="6">
        <v>0.875</v>
      </c>
      <c r="H100" s="6">
        <v>0.91666666666666663</v>
      </c>
      <c r="I100" s="2">
        <v>1</v>
      </c>
      <c r="J100" s="7">
        <v>1</v>
      </c>
      <c r="K100" s="7">
        <v>1</v>
      </c>
    </row>
    <row r="101" spans="1:11" x14ac:dyDescent="0.35">
      <c r="B101" s="2">
        <v>2</v>
      </c>
      <c r="C101" s="142">
        <v>6</v>
      </c>
      <c r="D101" s="142">
        <v>7</v>
      </c>
      <c r="F101" s="2">
        <v>2</v>
      </c>
      <c r="G101" s="6">
        <v>0.125</v>
      </c>
      <c r="H101" s="6">
        <v>7.2916666666666671E-2</v>
      </c>
      <c r="I101" s="2">
        <v>2</v>
      </c>
      <c r="J101" s="7">
        <v>2</v>
      </c>
      <c r="K101" s="7">
        <v>2</v>
      </c>
    </row>
    <row r="102" spans="1:11" x14ac:dyDescent="0.35">
      <c r="B102" s="2">
        <v>3</v>
      </c>
      <c r="C102" s="142"/>
      <c r="D102" s="142">
        <v>1</v>
      </c>
      <c r="F102" s="2">
        <v>3</v>
      </c>
      <c r="G102" s="6">
        <v>0</v>
      </c>
      <c r="H102" s="6">
        <v>1.0416666666666666E-2</v>
      </c>
      <c r="I102" s="2">
        <v>3</v>
      </c>
      <c r="J102" s="7"/>
      <c r="K102" s="7">
        <v>3</v>
      </c>
    </row>
    <row r="103" spans="1:11" x14ac:dyDescent="0.35">
      <c r="B103" s="2" t="s">
        <v>245</v>
      </c>
      <c r="C103" s="142"/>
      <c r="D103" s="142"/>
      <c r="F103" s="2" t="s">
        <v>245</v>
      </c>
      <c r="G103" s="6">
        <v>0</v>
      </c>
      <c r="H103" s="6">
        <v>0</v>
      </c>
      <c r="I103" s="2" t="s">
        <v>245</v>
      </c>
      <c r="J103" s="7"/>
      <c r="K103" s="7"/>
    </row>
    <row r="104" spans="1:11" x14ac:dyDescent="0.35">
      <c r="B104" s="2" t="s">
        <v>47</v>
      </c>
      <c r="C104" s="142">
        <v>48</v>
      </c>
      <c r="D104" s="142">
        <v>96</v>
      </c>
      <c r="F104" s="2" t="s">
        <v>47</v>
      </c>
      <c r="G104" s="6">
        <v>1</v>
      </c>
      <c r="H104" s="6">
        <v>1</v>
      </c>
      <c r="I104" s="2" t="s">
        <v>47</v>
      </c>
      <c r="J104" s="7">
        <v>1.125</v>
      </c>
      <c r="K104" s="7">
        <v>1.09375</v>
      </c>
    </row>
    <row r="109" spans="1:11" ht="20" thickBot="1" x14ac:dyDescent="0.5">
      <c r="B109" s="5" t="s">
        <v>10</v>
      </c>
    </row>
    <row r="110" spans="1:11" ht="15" thickTop="1" x14ac:dyDescent="0.35">
      <c r="A110" s="4" t="s">
        <v>62</v>
      </c>
      <c r="B110" s="1" t="s">
        <v>90</v>
      </c>
      <c r="C110" s="1" t="s">
        <v>49</v>
      </c>
      <c r="F110" s="1" t="s">
        <v>90</v>
      </c>
      <c r="G110" s="1" t="s">
        <v>49</v>
      </c>
      <c r="I110" s="1" t="s">
        <v>141</v>
      </c>
      <c r="J110" s="1" t="s">
        <v>49</v>
      </c>
    </row>
    <row r="111" spans="1:11" x14ac:dyDescent="0.35">
      <c r="B111" s="1" t="s">
        <v>49</v>
      </c>
      <c r="C111">
        <v>2023</v>
      </c>
      <c r="D111">
        <v>2024</v>
      </c>
      <c r="F111" s="1" t="s">
        <v>49</v>
      </c>
      <c r="G111">
        <v>2023</v>
      </c>
      <c r="H111">
        <v>2024</v>
      </c>
      <c r="I111" s="1" t="s">
        <v>49</v>
      </c>
      <c r="J111">
        <v>2023</v>
      </c>
      <c r="K111">
        <v>2024</v>
      </c>
    </row>
    <row r="112" spans="1:11" x14ac:dyDescent="0.35">
      <c r="B112" s="2">
        <v>1</v>
      </c>
      <c r="C112" s="142">
        <v>35</v>
      </c>
      <c r="D112" s="142">
        <v>79</v>
      </c>
      <c r="F112" s="2">
        <v>1</v>
      </c>
      <c r="G112" s="6">
        <v>0.74468085106382975</v>
      </c>
      <c r="H112" s="6">
        <v>0.83157894736842108</v>
      </c>
      <c r="I112" s="2">
        <v>1</v>
      </c>
      <c r="J112" s="7">
        <v>1</v>
      </c>
      <c r="K112" s="7">
        <v>1</v>
      </c>
    </row>
    <row r="113" spans="1:11" x14ac:dyDescent="0.35">
      <c r="B113" s="2">
        <v>2</v>
      </c>
      <c r="C113" s="142">
        <v>8</v>
      </c>
      <c r="D113" s="142">
        <v>15</v>
      </c>
      <c r="F113" s="2">
        <v>2</v>
      </c>
      <c r="G113" s="6">
        <v>0.1702127659574468</v>
      </c>
      <c r="H113" s="6">
        <v>0.15789473684210525</v>
      </c>
      <c r="I113" s="2">
        <v>2</v>
      </c>
      <c r="J113" s="7">
        <v>2</v>
      </c>
      <c r="K113" s="7">
        <v>2</v>
      </c>
    </row>
    <row r="114" spans="1:11" x14ac:dyDescent="0.35">
      <c r="B114" s="2">
        <v>3</v>
      </c>
      <c r="C114" s="142">
        <v>4</v>
      </c>
      <c r="D114" s="142">
        <v>1</v>
      </c>
      <c r="F114" s="2">
        <v>3</v>
      </c>
      <c r="G114" s="6">
        <v>8.5106382978723402E-2</v>
      </c>
      <c r="H114" s="6">
        <v>1.0526315789473684E-2</v>
      </c>
      <c r="I114" s="2">
        <v>3</v>
      </c>
      <c r="J114" s="7">
        <v>3</v>
      </c>
      <c r="K114" s="7">
        <v>3</v>
      </c>
    </row>
    <row r="115" spans="1:11" x14ac:dyDescent="0.35">
      <c r="B115" s="2" t="s">
        <v>245</v>
      </c>
      <c r="C115" s="142"/>
      <c r="D115" s="142"/>
      <c r="F115" s="2" t="s">
        <v>245</v>
      </c>
      <c r="G115" s="3">
        <v>0</v>
      </c>
      <c r="H115" s="3">
        <v>0</v>
      </c>
      <c r="I115" s="2" t="s">
        <v>245</v>
      </c>
      <c r="J115" s="7"/>
      <c r="K115" s="7"/>
    </row>
    <row r="116" spans="1:11" x14ac:dyDescent="0.35">
      <c r="B116" s="2" t="s">
        <v>47</v>
      </c>
      <c r="C116" s="142">
        <v>47</v>
      </c>
      <c r="D116" s="142">
        <v>95</v>
      </c>
      <c r="F116" s="2" t="s">
        <v>47</v>
      </c>
      <c r="G116" s="6">
        <v>1</v>
      </c>
      <c r="H116" s="6">
        <v>1</v>
      </c>
      <c r="I116" s="2" t="s">
        <v>47</v>
      </c>
      <c r="J116" s="7">
        <v>1.3404255319148937</v>
      </c>
      <c r="K116" s="7">
        <v>1.1789473684210525</v>
      </c>
    </row>
    <row r="121" spans="1:11" ht="20" thickBot="1" x14ac:dyDescent="0.5">
      <c r="B121" s="5" t="s">
        <v>11</v>
      </c>
    </row>
    <row r="122" spans="1:11" ht="15" thickTop="1" x14ac:dyDescent="0.35">
      <c r="A122" s="4" t="s">
        <v>63</v>
      </c>
      <c r="B122" s="1" t="s">
        <v>91</v>
      </c>
      <c r="C122" s="1" t="s">
        <v>49</v>
      </c>
      <c r="F122" s="1" t="s">
        <v>91</v>
      </c>
      <c r="G122" s="1" t="s">
        <v>49</v>
      </c>
      <c r="I122" s="1" t="s">
        <v>142</v>
      </c>
      <c r="J122" s="1" t="s">
        <v>49</v>
      </c>
    </row>
    <row r="123" spans="1:11" x14ac:dyDescent="0.35">
      <c r="B123" s="1" t="s">
        <v>49</v>
      </c>
      <c r="C123">
        <v>2023</v>
      </c>
      <c r="D123">
        <v>2024</v>
      </c>
      <c r="F123" s="1" t="s">
        <v>49</v>
      </c>
      <c r="G123">
        <v>2023</v>
      </c>
      <c r="H123">
        <v>2024</v>
      </c>
      <c r="I123" s="1" t="s">
        <v>49</v>
      </c>
      <c r="J123">
        <v>2023</v>
      </c>
      <c r="K123">
        <v>2024</v>
      </c>
    </row>
    <row r="124" spans="1:11" x14ac:dyDescent="0.35">
      <c r="B124" s="2">
        <v>1</v>
      </c>
      <c r="C124" s="142">
        <v>40</v>
      </c>
      <c r="D124" s="142">
        <v>82</v>
      </c>
      <c r="F124" s="2">
        <v>1</v>
      </c>
      <c r="G124" s="6">
        <v>0.85106382978723405</v>
      </c>
      <c r="H124" s="6">
        <v>0.86315789473684212</v>
      </c>
      <c r="I124" s="2">
        <v>1</v>
      </c>
      <c r="J124" s="7">
        <v>1</v>
      </c>
      <c r="K124" s="7">
        <v>1</v>
      </c>
    </row>
    <row r="125" spans="1:11" x14ac:dyDescent="0.35">
      <c r="B125" s="2">
        <v>2</v>
      </c>
      <c r="C125" s="142">
        <v>4</v>
      </c>
      <c r="D125" s="142">
        <v>7</v>
      </c>
      <c r="F125" s="2">
        <v>2</v>
      </c>
      <c r="G125" s="6">
        <v>8.5106382978723402E-2</v>
      </c>
      <c r="H125" s="6">
        <v>7.3684210526315783E-2</v>
      </c>
      <c r="I125" s="2">
        <v>2</v>
      </c>
      <c r="J125" s="7">
        <v>2</v>
      </c>
      <c r="K125" s="7">
        <v>2</v>
      </c>
    </row>
    <row r="126" spans="1:11" x14ac:dyDescent="0.35">
      <c r="B126" s="2">
        <v>3</v>
      </c>
      <c r="C126" s="142">
        <v>3</v>
      </c>
      <c r="D126" s="142">
        <v>6</v>
      </c>
      <c r="F126" s="2">
        <v>3</v>
      </c>
      <c r="G126" s="6">
        <v>6.3829787234042548E-2</v>
      </c>
      <c r="H126" s="6">
        <v>6.3157894736842107E-2</v>
      </c>
      <c r="I126" s="2">
        <v>3</v>
      </c>
      <c r="J126" s="7">
        <v>3</v>
      </c>
      <c r="K126" s="7">
        <v>3</v>
      </c>
    </row>
    <row r="127" spans="1:11" x14ac:dyDescent="0.35">
      <c r="B127" s="2" t="s">
        <v>245</v>
      </c>
      <c r="C127" s="142"/>
      <c r="D127" s="142"/>
      <c r="F127" s="2" t="s">
        <v>245</v>
      </c>
      <c r="G127" s="6">
        <v>0</v>
      </c>
      <c r="H127" s="6">
        <v>0</v>
      </c>
      <c r="I127" s="2" t="s">
        <v>245</v>
      </c>
      <c r="J127" s="7"/>
      <c r="K127" s="7"/>
    </row>
    <row r="128" spans="1:11" x14ac:dyDescent="0.35">
      <c r="B128" s="2" t="s">
        <v>47</v>
      </c>
      <c r="C128" s="142">
        <v>47</v>
      </c>
      <c r="D128" s="142">
        <v>95</v>
      </c>
      <c r="F128" s="2" t="s">
        <v>47</v>
      </c>
      <c r="G128" s="6">
        <v>1</v>
      </c>
      <c r="H128" s="6">
        <v>1</v>
      </c>
      <c r="I128" s="2" t="s">
        <v>47</v>
      </c>
      <c r="J128" s="7">
        <v>1.2127659574468086</v>
      </c>
      <c r="K128" s="7">
        <v>1.2</v>
      </c>
    </row>
    <row r="133" spans="1:11" ht="20" thickBot="1" x14ac:dyDescent="0.5">
      <c r="B133" s="5" t="s">
        <v>12</v>
      </c>
    </row>
    <row r="134" spans="1:11" ht="15" thickTop="1" x14ac:dyDescent="0.35">
      <c r="A134" s="4" t="s">
        <v>64</v>
      </c>
      <c r="B134" s="1" t="s">
        <v>92</v>
      </c>
      <c r="C134" s="1" t="s">
        <v>49</v>
      </c>
      <c r="F134" s="1" t="s">
        <v>92</v>
      </c>
      <c r="G134" s="1" t="s">
        <v>49</v>
      </c>
      <c r="I134" s="1" t="s">
        <v>143</v>
      </c>
      <c r="J134" s="1" t="s">
        <v>49</v>
      </c>
    </row>
    <row r="135" spans="1:11" x14ac:dyDescent="0.35">
      <c r="B135" s="1" t="s">
        <v>49</v>
      </c>
      <c r="C135">
        <v>2023</v>
      </c>
      <c r="D135">
        <v>2024</v>
      </c>
      <c r="F135" s="1" t="s">
        <v>49</v>
      </c>
      <c r="G135">
        <v>2023</v>
      </c>
      <c r="H135">
        <v>2024</v>
      </c>
      <c r="I135" s="1" t="s">
        <v>49</v>
      </c>
      <c r="J135">
        <v>2023</v>
      </c>
      <c r="K135">
        <v>2024</v>
      </c>
    </row>
    <row r="136" spans="1:11" x14ac:dyDescent="0.35">
      <c r="B136" s="2">
        <v>1</v>
      </c>
      <c r="C136" s="142">
        <v>39</v>
      </c>
      <c r="D136" s="142">
        <v>80</v>
      </c>
      <c r="F136" s="2">
        <v>1</v>
      </c>
      <c r="G136" s="6">
        <v>0.82978723404255317</v>
      </c>
      <c r="H136" s="6">
        <v>0.85106382978723405</v>
      </c>
      <c r="I136" s="2">
        <v>1</v>
      </c>
      <c r="J136" s="7">
        <v>1</v>
      </c>
      <c r="K136" s="7">
        <v>1</v>
      </c>
    </row>
    <row r="137" spans="1:11" x14ac:dyDescent="0.35">
      <c r="B137" s="2">
        <v>2</v>
      </c>
      <c r="C137" s="142">
        <v>4</v>
      </c>
      <c r="D137" s="142">
        <v>10</v>
      </c>
      <c r="F137" s="2">
        <v>2</v>
      </c>
      <c r="G137" s="6">
        <v>8.5106382978723402E-2</v>
      </c>
      <c r="H137" s="6">
        <v>0.10638297872340426</v>
      </c>
      <c r="I137" s="2">
        <v>2</v>
      </c>
      <c r="J137" s="7">
        <v>2</v>
      </c>
      <c r="K137" s="7">
        <v>2</v>
      </c>
    </row>
    <row r="138" spans="1:11" x14ac:dyDescent="0.35">
      <c r="B138" s="2">
        <v>3</v>
      </c>
      <c r="C138" s="142">
        <v>4</v>
      </c>
      <c r="D138" s="142">
        <v>4</v>
      </c>
      <c r="F138" s="2">
        <v>3</v>
      </c>
      <c r="G138" s="6">
        <v>8.5106382978723402E-2</v>
      </c>
      <c r="H138" s="6">
        <v>4.2553191489361701E-2</v>
      </c>
      <c r="I138" s="2">
        <v>3</v>
      </c>
      <c r="J138" s="7">
        <v>3</v>
      </c>
      <c r="K138" s="7">
        <v>3</v>
      </c>
    </row>
    <row r="139" spans="1:11" x14ac:dyDescent="0.35">
      <c r="B139" s="2" t="s">
        <v>245</v>
      </c>
      <c r="C139" s="142"/>
      <c r="D139" s="142"/>
      <c r="F139" s="2" t="s">
        <v>245</v>
      </c>
      <c r="G139" s="6">
        <v>0</v>
      </c>
      <c r="H139" s="6">
        <v>0</v>
      </c>
      <c r="I139" s="2" t="s">
        <v>245</v>
      </c>
      <c r="J139" s="7"/>
      <c r="K139" s="7"/>
    </row>
    <row r="140" spans="1:11" x14ac:dyDescent="0.35">
      <c r="B140" s="2" t="s">
        <v>47</v>
      </c>
      <c r="C140" s="142">
        <v>47</v>
      </c>
      <c r="D140" s="142">
        <v>94</v>
      </c>
      <c r="F140" s="2" t="s">
        <v>47</v>
      </c>
      <c r="G140" s="6">
        <v>1</v>
      </c>
      <c r="H140" s="6">
        <v>1</v>
      </c>
      <c r="I140" s="2" t="s">
        <v>47</v>
      </c>
      <c r="J140" s="7">
        <v>1.2553191489361701</v>
      </c>
      <c r="K140" s="7">
        <v>1.1914893617021276</v>
      </c>
    </row>
    <row r="145" spans="1:11" ht="20" thickBot="1" x14ac:dyDescent="0.5">
      <c r="B145" s="5" t="s">
        <v>13</v>
      </c>
    </row>
    <row r="146" spans="1:11" ht="15" thickTop="1" x14ac:dyDescent="0.35">
      <c r="A146" s="4" t="s">
        <v>65</v>
      </c>
      <c r="B146" s="1" t="s">
        <v>93</v>
      </c>
      <c r="C146" s="1" t="s">
        <v>49</v>
      </c>
      <c r="F146" s="1" t="s">
        <v>93</v>
      </c>
      <c r="G146" s="1" t="s">
        <v>49</v>
      </c>
      <c r="I146" s="1" t="s">
        <v>144</v>
      </c>
      <c r="J146" s="1" t="s">
        <v>49</v>
      </c>
    </row>
    <row r="147" spans="1:11" x14ac:dyDescent="0.35">
      <c r="B147" s="1" t="s">
        <v>49</v>
      </c>
      <c r="C147">
        <v>2023</v>
      </c>
      <c r="D147">
        <v>2024</v>
      </c>
      <c r="F147" s="1" t="s">
        <v>49</v>
      </c>
      <c r="G147">
        <v>2023</v>
      </c>
      <c r="H147">
        <v>2024</v>
      </c>
      <c r="I147" s="1" t="s">
        <v>49</v>
      </c>
      <c r="J147">
        <v>2023</v>
      </c>
      <c r="K147">
        <v>2024</v>
      </c>
    </row>
    <row r="148" spans="1:11" x14ac:dyDescent="0.35">
      <c r="B148" s="2">
        <v>1</v>
      </c>
      <c r="C148" s="142">
        <v>38</v>
      </c>
      <c r="D148" s="142">
        <v>83</v>
      </c>
      <c r="F148" s="2">
        <v>1</v>
      </c>
      <c r="G148" s="6">
        <v>0.82608695652173914</v>
      </c>
      <c r="H148" s="6">
        <v>0.87368421052631584</v>
      </c>
      <c r="I148" s="2">
        <v>1</v>
      </c>
      <c r="J148" s="7">
        <v>1</v>
      </c>
      <c r="K148" s="7">
        <v>1</v>
      </c>
    </row>
    <row r="149" spans="1:11" x14ac:dyDescent="0.35">
      <c r="B149" s="2">
        <v>2</v>
      </c>
      <c r="C149" s="142">
        <v>5</v>
      </c>
      <c r="D149" s="142">
        <v>9</v>
      </c>
      <c r="F149" s="2">
        <v>2</v>
      </c>
      <c r="G149" s="6">
        <v>0.10869565217391304</v>
      </c>
      <c r="H149" s="6">
        <v>9.4736842105263161E-2</v>
      </c>
      <c r="I149" s="2">
        <v>2</v>
      </c>
      <c r="J149" s="7">
        <v>2</v>
      </c>
      <c r="K149" s="7">
        <v>2</v>
      </c>
    </row>
    <row r="150" spans="1:11" x14ac:dyDescent="0.35">
      <c r="B150" s="2">
        <v>3</v>
      </c>
      <c r="C150" s="142">
        <v>3</v>
      </c>
      <c r="D150" s="142">
        <v>3</v>
      </c>
      <c r="F150" s="2">
        <v>3</v>
      </c>
      <c r="G150" s="6">
        <v>6.5217391304347824E-2</v>
      </c>
      <c r="H150" s="6">
        <v>3.1578947368421054E-2</v>
      </c>
      <c r="I150" s="2">
        <v>3</v>
      </c>
      <c r="J150" s="7">
        <v>3</v>
      </c>
      <c r="K150" s="7">
        <v>3</v>
      </c>
    </row>
    <row r="151" spans="1:11" x14ac:dyDescent="0.35">
      <c r="B151" s="2" t="s">
        <v>245</v>
      </c>
      <c r="C151" s="142"/>
      <c r="D151" s="142"/>
      <c r="F151" s="2" t="s">
        <v>245</v>
      </c>
      <c r="G151" s="6">
        <v>0</v>
      </c>
      <c r="H151" s="6">
        <v>0</v>
      </c>
      <c r="I151" s="2" t="s">
        <v>245</v>
      </c>
      <c r="J151" s="7"/>
      <c r="K151" s="7"/>
    </row>
    <row r="152" spans="1:11" x14ac:dyDescent="0.35">
      <c r="B152" s="2" t="s">
        <v>47</v>
      </c>
      <c r="C152" s="142">
        <v>46</v>
      </c>
      <c r="D152" s="142">
        <v>95</v>
      </c>
      <c r="F152" s="2" t="s">
        <v>47</v>
      </c>
      <c r="G152" s="6">
        <v>1</v>
      </c>
      <c r="H152" s="6">
        <v>1</v>
      </c>
      <c r="I152" s="2" t="s">
        <v>47</v>
      </c>
      <c r="J152" s="7">
        <v>1.2391304347826086</v>
      </c>
      <c r="K152" s="7">
        <v>1.1578947368421053</v>
      </c>
    </row>
    <row r="157" spans="1:11" ht="20" thickBot="1" x14ac:dyDescent="0.5">
      <c r="B157" s="5" t="s">
        <v>14</v>
      </c>
    </row>
    <row r="158" spans="1:11" ht="15" thickTop="1" x14ac:dyDescent="0.35">
      <c r="A158" s="4" t="s">
        <v>66</v>
      </c>
      <c r="B158" s="1" t="s">
        <v>94</v>
      </c>
      <c r="C158" s="1" t="s">
        <v>49</v>
      </c>
      <c r="F158" s="1" t="s">
        <v>94</v>
      </c>
      <c r="G158" s="1" t="s">
        <v>49</v>
      </c>
      <c r="I158" s="1" t="s">
        <v>145</v>
      </c>
      <c r="J158" s="1" t="s">
        <v>49</v>
      </c>
    </row>
    <row r="159" spans="1:11" x14ac:dyDescent="0.35">
      <c r="B159" s="1" t="s">
        <v>49</v>
      </c>
      <c r="C159">
        <v>2023</v>
      </c>
      <c r="D159">
        <v>2024</v>
      </c>
      <c r="F159" s="1" t="s">
        <v>49</v>
      </c>
      <c r="G159">
        <v>2023</v>
      </c>
      <c r="H159">
        <v>2024</v>
      </c>
      <c r="I159" s="1" t="s">
        <v>49</v>
      </c>
      <c r="J159">
        <v>2023</v>
      </c>
      <c r="K159">
        <v>2024</v>
      </c>
    </row>
    <row r="160" spans="1:11" x14ac:dyDescent="0.35">
      <c r="B160" s="2">
        <v>1</v>
      </c>
      <c r="C160" s="142">
        <v>29</v>
      </c>
      <c r="D160" s="142">
        <v>70</v>
      </c>
      <c r="F160" s="2">
        <v>1</v>
      </c>
      <c r="G160" s="6">
        <v>0.61702127659574468</v>
      </c>
      <c r="H160" s="6">
        <v>0.74468085106382975</v>
      </c>
      <c r="I160" s="2">
        <v>1</v>
      </c>
      <c r="J160" s="7">
        <v>1</v>
      </c>
      <c r="K160" s="7">
        <v>1</v>
      </c>
    </row>
    <row r="161" spans="1:11" x14ac:dyDescent="0.35">
      <c r="B161" s="2">
        <v>2</v>
      </c>
      <c r="C161" s="142">
        <v>16</v>
      </c>
      <c r="D161" s="142">
        <v>21</v>
      </c>
      <c r="F161" s="2">
        <v>2</v>
      </c>
      <c r="G161" s="6">
        <v>0.34042553191489361</v>
      </c>
      <c r="H161" s="6">
        <v>0.22340425531914893</v>
      </c>
      <c r="I161" s="2">
        <v>2</v>
      </c>
      <c r="J161" s="7">
        <v>2</v>
      </c>
      <c r="K161" s="7">
        <v>2</v>
      </c>
    </row>
    <row r="162" spans="1:11" x14ac:dyDescent="0.35">
      <c r="B162" s="2">
        <v>3</v>
      </c>
      <c r="C162" s="142">
        <v>2</v>
      </c>
      <c r="D162" s="142">
        <v>3</v>
      </c>
      <c r="F162" s="2">
        <v>3</v>
      </c>
      <c r="G162" s="6">
        <v>4.2553191489361701E-2</v>
      </c>
      <c r="H162" s="6">
        <v>3.1914893617021274E-2</v>
      </c>
      <c r="I162" s="2">
        <v>3</v>
      </c>
      <c r="J162" s="7">
        <v>3</v>
      </c>
      <c r="K162" s="7">
        <v>3</v>
      </c>
    </row>
    <row r="163" spans="1:11" x14ac:dyDescent="0.35">
      <c r="B163" s="2" t="s">
        <v>245</v>
      </c>
      <c r="C163" s="142"/>
      <c r="D163" s="142"/>
      <c r="F163" s="2" t="s">
        <v>245</v>
      </c>
      <c r="G163" s="6">
        <v>0</v>
      </c>
      <c r="H163" s="6">
        <v>0</v>
      </c>
      <c r="I163" s="2" t="s">
        <v>245</v>
      </c>
      <c r="J163" s="7"/>
      <c r="K163" s="7"/>
    </row>
    <row r="164" spans="1:11" x14ac:dyDescent="0.35">
      <c r="B164" s="2" t="s">
        <v>47</v>
      </c>
      <c r="C164" s="142">
        <v>47</v>
      </c>
      <c r="D164" s="142">
        <v>94</v>
      </c>
      <c r="F164" s="2" t="s">
        <v>47</v>
      </c>
      <c r="G164" s="6">
        <v>1</v>
      </c>
      <c r="H164" s="6">
        <v>1</v>
      </c>
      <c r="I164" s="2" t="s">
        <v>47</v>
      </c>
      <c r="J164" s="7">
        <v>1.425531914893617</v>
      </c>
      <c r="K164" s="7">
        <v>1.2872340425531914</v>
      </c>
    </row>
    <row r="169" spans="1:11" ht="20" thickBot="1" x14ac:dyDescent="0.5">
      <c r="B169" s="5" t="s">
        <v>15</v>
      </c>
    </row>
    <row r="170" spans="1:11" ht="15" thickTop="1" x14ac:dyDescent="0.35">
      <c r="A170" s="4" t="s">
        <v>67</v>
      </c>
      <c r="B170" s="1" t="s">
        <v>95</v>
      </c>
      <c r="C170" s="1" t="s">
        <v>49</v>
      </c>
      <c r="F170" s="1" t="s">
        <v>95</v>
      </c>
      <c r="G170" s="1" t="s">
        <v>49</v>
      </c>
      <c r="I170" s="1" t="s">
        <v>146</v>
      </c>
      <c r="J170" s="1" t="s">
        <v>49</v>
      </c>
    </row>
    <row r="171" spans="1:11" x14ac:dyDescent="0.35">
      <c r="B171" s="1" t="s">
        <v>49</v>
      </c>
      <c r="C171">
        <v>2023</v>
      </c>
      <c r="D171">
        <v>2024</v>
      </c>
      <c r="F171" s="1" t="s">
        <v>49</v>
      </c>
      <c r="G171">
        <v>2023</v>
      </c>
      <c r="H171">
        <v>2024</v>
      </c>
      <c r="I171" s="1" t="s">
        <v>49</v>
      </c>
      <c r="J171">
        <v>2023</v>
      </c>
      <c r="K171">
        <v>2024</v>
      </c>
    </row>
    <row r="172" spans="1:11" x14ac:dyDescent="0.35">
      <c r="B172" s="2">
        <v>1</v>
      </c>
      <c r="C172" s="142">
        <v>27</v>
      </c>
      <c r="D172" s="142">
        <v>66</v>
      </c>
      <c r="F172" s="2">
        <v>1</v>
      </c>
      <c r="G172" s="6">
        <v>0.58695652173913049</v>
      </c>
      <c r="H172" s="6">
        <v>0.69473684210526321</v>
      </c>
      <c r="I172" s="2">
        <v>1</v>
      </c>
      <c r="J172" s="7">
        <v>1</v>
      </c>
      <c r="K172" s="7">
        <v>1</v>
      </c>
    </row>
    <row r="173" spans="1:11" x14ac:dyDescent="0.35">
      <c r="B173" s="2">
        <v>2</v>
      </c>
      <c r="C173" s="142">
        <v>15</v>
      </c>
      <c r="D173" s="142">
        <v>25</v>
      </c>
      <c r="F173" s="2">
        <v>2</v>
      </c>
      <c r="G173" s="6">
        <v>0.32608695652173914</v>
      </c>
      <c r="H173" s="6">
        <v>0.26315789473684209</v>
      </c>
      <c r="I173" s="2">
        <v>2</v>
      </c>
      <c r="J173" s="7">
        <v>2</v>
      </c>
      <c r="K173" s="7">
        <v>2</v>
      </c>
    </row>
    <row r="174" spans="1:11" x14ac:dyDescent="0.35">
      <c r="B174" s="2">
        <v>3</v>
      </c>
      <c r="C174" s="142">
        <v>4</v>
      </c>
      <c r="D174" s="142">
        <v>4</v>
      </c>
      <c r="F174" s="2">
        <v>3</v>
      </c>
      <c r="G174" s="6">
        <v>8.6956521739130432E-2</v>
      </c>
      <c r="H174" s="6">
        <v>4.2105263157894736E-2</v>
      </c>
      <c r="I174" s="2">
        <v>3</v>
      </c>
      <c r="J174" s="7">
        <v>3</v>
      </c>
      <c r="K174" s="7">
        <v>3</v>
      </c>
    </row>
    <row r="175" spans="1:11" x14ac:dyDescent="0.35">
      <c r="B175" s="2" t="s">
        <v>245</v>
      </c>
      <c r="C175" s="142"/>
      <c r="D175" s="142"/>
      <c r="F175" s="2" t="s">
        <v>245</v>
      </c>
      <c r="G175" s="6">
        <v>0</v>
      </c>
      <c r="H175" s="6">
        <v>0</v>
      </c>
      <c r="I175" s="2" t="s">
        <v>245</v>
      </c>
      <c r="J175" s="7"/>
      <c r="K175" s="7"/>
    </row>
    <row r="176" spans="1:11" x14ac:dyDescent="0.35">
      <c r="B176" s="2" t="s">
        <v>47</v>
      </c>
      <c r="C176" s="142">
        <v>46</v>
      </c>
      <c r="D176" s="142">
        <v>95</v>
      </c>
      <c r="F176" s="2" t="s">
        <v>47</v>
      </c>
      <c r="G176" s="6">
        <v>1</v>
      </c>
      <c r="H176" s="6">
        <v>1</v>
      </c>
      <c r="I176" s="2" t="s">
        <v>47</v>
      </c>
      <c r="J176" s="7">
        <v>1.5</v>
      </c>
      <c r="K176" s="7">
        <v>1.3473684210526315</v>
      </c>
    </row>
    <row r="181" spans="1:11" ht="20" thickBot="1" x14ac:dyDescent="0.5">
      <c r="B181" s="5" t="s">
        <v>16</v>
      </c>
    </row>
    <row r="182" spans="1:11" ht="15" thickTop="1" x14ac:dyDescent="0.35">
      <c r="A182" s="4" t="s">
        <v>68</v>
      </c>
      <c r="B182" s="1" t="s">
        <v>96</v>
      </c>
      <c r="C182" s="1" t="s">
        <v>49</v>
      </c>
      <c r="F182" s="1" t="s">
        <v>96</v>
      </c>
      <c r="G182" s="1" t="s">
        <v>49</v>
      </c>
      <c r="I182" s="1" t="s">
        <v>147</v>
      </c>
      <c r="J182" s="1" t="s">
        <v>49</v>
      </c>
    </row>
    <row r="183" spans="1:11" x14ac:dyDescent="0.35">
      <c r="B183" s="1" t="s">
        <v>49</v>
      </c>
      <c r="C183">
        <v>2023</v>
      </c>
      <c r="D183">
        <v>2024</v>
      </c>
      <c r="F183" s="1" t="s">
        <v>49</v>
      </c>
      <c r="G183">
        <v>2023</v>
      </c>
      <c r="H183">
        <v>2024</v>
      </c>
      <c r="I183" s="1" t="s">
        <v>49</v>
      </c>
      <c r="J183">
        <v>2023</v>
      </c>
      <c r="K183">
        <v>2024</v>
      </c>
    </row>
    <row r="184" spans="1:11" x14ac:dyDescent="0.35">
      <c r="B184" s="2">
        <v>1</v>
      </c>
      <c r="C184" s="142">
        <v>37</v>
      </c>
      <c r="D184" s="142">
        <v>85</v>
      </c>
      <c r="F184" s="2">
        <v>1</v>
      </c>
      <c r="G184" s="6">
        <v>0.80434782608695654</v>
      </c>
      <c r="H184" s="6">
        <v>0.89473684210526316</v>
      </c>
      <c r="I184" s="2">
        <v>1</v>
      </c>
      <c r="J184" s="7">
        <v>1</v>
      </c>
      <c r="K184" s="7">
        <v>1</v>
      </c>
    </row>
    <row r="185" spans="1:11" x14ac:dyDescent="0.35">
      <c r="B185" s="2">
        <v>2</v>
      </c>
      <c r="C185" s="142">
        <v>3</v>
      </c>
      <c r="D185" s="142">
        <v>5</v>
      </c>
      <c r="F185" s="2">
        <v>2</v>
      </c>
      <c r="G185" s="6">
        <v>6.5217391304347824E-2</v>
      </c>
      <c r="H185" s="6">
        <v>5.2631578947368418E-2</v>
      </c>
      <c r="I185" s="2">
        <v>2</v>
      </c>
      <c r="J185" s="7">
        <v>2</v>
      </c>
      <c r="K185" s="7">
        <v>2</v>
      </c>
    </row>
    <row r="186" spans="1:11" x14ac:dyDescent="0.35">
      <c r="B186" s="2">
        <v>3</v>
      </c>
      <c r="C186" s="142">
        <v>6</v>
      </c>
      <c r="D186" s="142">
        <v>5</v>
      </c>
      <c r="F186" s="2">
        <v>3</v>
      </c>
      <c r="G186" s="6">
        <v>0.13043478260869565</v>
      </c>
      <c r="H186" s="6">
        <v>5.2631578947368418E-2</v>
      </c>
      <c r="I186" s="2">
        <v>3</v>
      </c>
      <c r="J186" s="7">
        <v>3</v>
      </c>
      <c r="K186" s="7">
        <v>3</v>
      </c>
    </row>
    <row r="187" spans="1:11" x14ac:dyDescent="0.35">
      <c r="B187" s="2" t="s">
        <v>245</v>
      </c>
      <c r="C187" s="142"/>
      <c r="D187" s="142"/>
      <c r="F187" s="2" t="s">
        <v>245</v>
      </c>
      <c r="G187" s="6">
        <v>0</v>
      </c>
      <c r="H187" s="6">
        <v>0</v>
      </c>
      <c r="I187" s="2" t="s">
        <v>245</v>
      </c>
      <c r="J187" s="7"/>
      <c r="K187" s="7"/>
    </row>
    <row r="188" spans="1:11" x14ac:dyDescent="0.35">
      <c r="B188" s="2" t="s">
        <v>47</v>
      </c>
      <c r="C188" s="142">
        <v>46</v>
      </c>
      <c r="D188" s="142">
        <v>95</v>
      </c>
      <c r="F188" s="2" t="s">
        <v>47</v>
      </c>
      <c r="G188" s="6">
        <v>1</v>
      </c>
      <c r="H188" s="6">
        <v>1</v>
      </c>
      <c r="I188" s="2" t="s">
        <v>47</v>
      </c>
      <c r="J188" s="7">
        <v>1.326086956521739</v>
      </c>
      <c r="K188" s="7">
        <v>1.1578947368421053</v>
      </c>
    </row>
    <row r="193" spans="1:11" ht="20" thickBot="1" x14ac:dyDescent="0.5">
      <c r="B193" s="5" t="s">
        <v>17</v>
      </c>
    </row>
    <row r="194" spans="1:11" ht="15" thickTop="1" x14ac:dyDescent="0.35">
      <c r="A194" s="4" t="s">
        <v>69</v>
      </c>
      <c r="B194" s="1" t="s">
        <v>97</v>
      </c>
      <c r="C194" s="1" t="s">
        <v>49</v>
      </c>
      <c r="F194" s="1" t="s">
        <v>97</v>
      </c>
      <c r="G194" s="1" t="s">
        <v>49</v>
      </c>
      <c r="I194" s="1" t="s">
        <v>148</v>
      </c>
      <c r="J194" s="1" t="s">
        <v>49</v>
      </c>
    </row>
    <row r="195" spans="1:11" x14ac:dyDescent="0.35">
      <c r="B195" s="1" t="s">
        <v>49</v>
      </c>
      <c r="C195">
        <v>2023</v>
      </c>
      <c r="D195">
        <v>2024</v>
      </c>
      <c r="F195" s="1" t="s">
        <v>49</v>
      </c>
      <c r="G195">
        <v>2023</v>
      </c>
      <c r="H195">
        <v>2024</v>
      </c>
      <c r="I195" s="1" t="s">
        <v>49</v>
      </c>
      <c r="J195">
        <v>2023</v>
      </c>
      <c r="K195">
        <v>2024</v>
      </c>
    </row>
    <row r="196" spans="1:11" x14ac:dyDescent="0.35">
      <c r="B196" s="2">
        <v>1</v>
      </c>
      <c r="C196" s="142">
        <v>33</v>
      </c>
      <c r="D196" s="142">
        <v>78</v>
      </c>
      <c r="F196" s="2">
        <v>1</v>
      </c>
      <c r="G196" s="6">
        <v>0.7021276595744681</v>
      </c>
      <c r="H196" s="6">
        <v>0.82105263157894737</v>
      </c>
      <c r="I196" s="2">
        <v>1</v>
      </c>
      <c r="J196" s="7">
        <v>1</v>
      </c>
      <c r="K196" s="7">
        <v>1</v>
      </c>
    </row>
    <row r="197" spans="1:11" x14ac:dyDescent="0.35">
      <c r="B197" s="2">
        <v>2</v>
      </c>
      <c r="C197" s="142">
        <v>8</v>
      </c>
      <c r="D197" s="142">
        <v>13</v>
      </c>
      <c r="F197" s="2">
        <v>2</v>
      </c>
      <c r="G197" s="6">
        <v>0.1702127659574468</v>
      </c>
      <c r="H197" s="6">
        <v>0.1368421052631579</v>
      </c>
      <c r="I197" s="2">
        <v>2</v>
      </c>
      <c r="J197" s="7">
        <v>2</v>
      </c>
      <c r="K197" s="7">
        <v>2</v>
      </c>
    </row>
    <row r="198" spans="1:11" x14ac:dyDescent="0.35">
      <c r="B198" s="2">
        <v>3</v>
      </c>
      <c r="C198" s="142">
        <v>6</v>
      </c>
      <c r="D198" s="142">
        <v>4</v>
      </c>
      <c r="F198" s="2">
        <v>3</v>
      </c>
      <c r="G198" s="6">
        <v>0.1276595744680851</v>
      </c>
      <c r="H198" s="6">
        <v>4.2105263157894736E-2</v>
      </c>
      <c r="I198" s="2">
        <v>3</v>
      </c>
      <c r="J198" s="7">
        <v>3</v>
      </c>
      <c r="K198" s="7">
        <v>3</v>
      </c>
    </row>
    <row r="199" spans="1:11" x14ac:dyDescent="0.35">
      <c r="B199" s="2" t="s">
        <v>245</v>
      </c>
      <c r="C199" s="142"/>
      <c r="D199" s="142"/>
      <c r="F199" s="2" t="s">
        <v>245</v>
      </c>
      <c r="G199" s="6">
        <v>0</v>
      </c>
      <c r="H199" s="6">
        <v>0</v>
      </c>
      <c r="I199" s="2" t="s">
        <v>245</v>
      </c>
      <c r="J199" s="7"/>
      <c r="K199" s="7"/>
    </row>
    <row r="200" spans="1:11" x14ac:dyDescent="0.35">
      <c r="B200" s="2" t="s">
        <v>47</v>
      </c>
      <c r="C200" s="142">
        <v>47</v>
      </c>
      <c r="D200" s="142">
        <v>95</v>
      </c>
      <c r="F200" s="2" t="s">
        <v>47</v>
      </c>
      <c r="G200" s="6">
        <v>1</v>
      </c>
      <c r="H200" s="6">
        <v>1</v>
      </c>
      <c r="I200" s="2" t="s">
        <v>47</v>
      </c>
      <c r="J200" s="7">
        <v>1.425531914893617</v>
      </c>
      <c r="K200" s="7">
        <v>1.2210526315789474</v>
      </c>
    </row>
    <row r="205" spans="1:11" ht="20" thickBot="1" x14ac:dyDescent="0.5">
      <c r="B205" s="5" t="s">
        <v>18</v>
      </c>
    </row>
    <row r="206" spans="1:11" ht="15" thickTop="1" x14ac:dyDescent="0.35">
      <c r="A206" s="4" t="s">
        <v>70</v>
      </c>
      <c r="B206" s="1" t="s">
        <v>98</v>
      </c>
      <c r="C206" s="1" t="s">
        <v>49</v>
      </c>
      <c r="F206" s="1" t="s">
        <v>98</v>
      </c>
      <c r="G206" s="1" t="s">
        <v>49</v>
      </c>
      <c r="I206" s="1" t="s">
        <v>149</v>
      </c>
      <c r="J206" s="1" t="s">
        <v>49</v>
      </c>
    </row>
    <row r="207" spans="1:11" x14ac:dyDescent="0.35">
      <c r="B207" s="1" t="s">
        <v>49</v>
      </c>
      <c r="C207">
        <v>2023</v>
      </c>
      <c r="D207">
        <v>2024</v>
      </c>
      <c r="F207" s="1" t="s">
        <v>49</v>
      </c>
      <c r="G207">
        <v>2023</v>
      </c>
      <c r="H207">
        <v>2024</v>
      </c>
      <c r="I207" s="1" t="s">
        <v>49</v>
      </c>
      <c r="J207">
        <v>2023</v>
      </c>
      <c r="K207">
        <v>2024</v>
      </c>
    </row>
    <row r="208" spans="1:11" x14ac:dyDescent="0.35">
      <c r="B208" s="2">
        <v>1</v>
      </c>
      <c r="C208" s="142">
        <v>38</v>
      </c>
      <c r="D208" s="142">
        <v>79</v>
      </c>
      <c r="F208" s="2">
        <v>1</v>
      </c>
      <c r="G208" s="6">
        <v>0.82608695652173914</v>
      </c>
      <c r="H208" s="6">
        <v>0.83157894736842108</v>
      </c>
      <c r="I208" s="2">
        <v>1</v>
      </c>
      <c r="J208" s="7">
        <v>1</v>
      </c>
      <c r="K208" s="7">
        <v>1</v>
      </c>
    </row>
    <row r="209" spans="1:11" x14ac:dyDescent="0.35">
      <c r="B209" s="2">
        <v>2</v>
      </c>
      <c r="C209" s="142">
        <v>3</v>
      </c>
      <c r="D209" s="142">
        <v>9</v>
      </c>
      <c r="F209" s="2">
        <v>2</v>
      </c>
      <c r="G209" s="6">
        <v>6.5217391304347824E-2</v>
      </c>
      <c r="H209" s="6">
        <v>9.4736842105263161E-2</v>
      </c>
      <c r="I209" s="2">
        <v>2</v>
      </c>
      <c r="J209" s="7">
        <v>2</v>
      </c>
      <c r="K209" s="7">
        <v>2</v>
      </c>
    </row>
    <row r="210" spans="1:11" x14ac:dyDescent="0.35">
      <c r="B210" s="2">
        <v>3</v>
      </c>
      <c r="C210" s="142">
        <v>5</v>
      </c>
      <c r="D210" s="142">
        <v>7</v>
      </c>
      <c r="F210" s="2">
        <v>3</v>
      </c>
      <c r="G210" s="6">
        <v>0.10869565217391304</v>
      </c>
      <c r="H210" s="6">
        <v>7.3684210526315783E-2</v>
      </c>
      <c r="I210" s="2">
        <v>3</v>
      </c>
      <c r="J210" s="7">
        <v>3</v>
      </c>
      <c r="K210" s="7">
        <v>3</v>
      </c>
    </row>
    <row r="211" spans="1:11" x14ac:dyDescent="0.35">
      <c r="B211" s="2" t="s">
        <v>245</v>
      </c>
      <c r="C211" s="142"/>
      <c r="D211" s="142"/>
      <c r="F211" s="2" t="s">
        <v>245</v>
      </c>
      <c r="G211" s="6">
        <v>0</v>
      </c>
      <c r="H211" s="6">
        <v>0</v>
      </c>
      <c r="I211" s="2" t="s">
        <v>245</v>
      </c>
      <c r="J211" s="7"/>
      <c r="K211" s="7"/>
    </row>
    <row r="212" spans="1:11" x14ac:dyDescent="0.35">
      <c r="B212" s="2" t="s">
        <v>47</v>
      </c>
      <c r="C212" s="142">
        <v>46</v>
      </c>
      <c r="D212" s="142">
        <v>95</v>
      </c>
      <c r="F212" s="2" t="s">
        <v>47</v>
      </c>
      <c r="G212" s="6">
        <v>1</v>
      </c>
      <c r="H212" s="6">
        <v>1</v>
      </c>
      <c r="I212" s="2" t="s">
        <v>47</v>
      </c>
      <c r="J212" s="7">
        <v>1.2826086956521738</v>
      </c>
      <c r="K212" s="7">
        <v>1.2421052631578948</v>
      </c>
    </row>
    <row r="217" spans="1:11" ht="20" thickBot="1" x14ac:dyDescent="0.5">
      <c r="B217" s="5" t="s">
        <v>19</v>
      </c>
    </row>
    <row r="218" spans="1:11" ht="15" thickTop="1" x14ac:dyDescent="0.35">
      <c r="A218" s="4" t="s">
        <v>71</v>
      </c>
      <c r="B218" s="1" t="s">
        <v>99</v>
      </c>
      <c r="C218" s="1" t="s">
        <v>49</v>
      </c>
      <c r="F218" s="1" t="s">
        <v>99</v>
      </c>
      <c r="G218" s="1" t="s">
        <v>49</v>
      </c>
      <c r="I218" s="1" t="s">
        <v>150</v>
      </c>
      <c r="J218" s="1" t="s">
        <v>49</v>
      </c>
    </row>
    <row r="219" spans="1:11" x14ac:dyDescent="0.35">
      <c r="B219" s="1" t="s">
        <v>49</v>
      </c>
      <c r="C219">
        <v>2023</v>
      </c>
      <c r="D219">
        <v>2024</v>
      </c>
      <c r="F219" s="1" t="s">
        <v>49</v>
      </c>
      <c r="G219">
        <v>2023</v>
      </c>
      <c r="H219">
        <v>2024</v>
      </c>
      <c r="I219" s="1" t="s">
        <v>49</v>
      </c>
      <c r="J219">
        <v>2023</v>
      </c>
      <c r="K219">
        <v>2024</v>
      </c>
    </row>
    <row r="220" spans="1:11" x14ac:dyDescent="0.35">
      <c r="B220" s="2">
        <v>1</v>
      </c>
      <c r="C220" s="142">
        <v>29</v>
      </c>
      <c r="D220" s="142">
        <v>67</v>
      </c>
      <c r="F220" s="2">
        <v>1</v>
      </c>
      <c r="G220" s="6">
        <v>0.64444444444444449</v>
      </c>
      <c r="H220" s="6">
        <v>0.73626373626373631</v>
      </c>
      <c r="I220" s="2">
        <v>1</v>
      </c>
      <c r="J220" s="7">
        <v>1</v>
      </c>
      <c r="K220" s="7">
        <v>1</v>
      </c>
    </row>
    <row r="221" spans="1:11" x14ac:dyDescent="0.35">
      <c r="B221" s="2">
        <v>2</v>
      </c>
      <c r="C221" s="142">
        <v>12</v>
      </c>
      <c r="D221" s="142">
        <v>18</v>
      </c>
      <c r="F221" s="2">
        <v>2</v>
      </c>
      <c r="G221" s="6">
        <v>0.26666666666666666</v>
      </c>
      <c r="H221" s="6">
        <v>0.19780219780219779</v>
      </c>
      <c r="I221" s="2">
        <v>2</v>
      </c>
      <c r="J221" s="7">
        <v>2</v>
      </c>
      <c r="K221" s="7">
        <v>2</v>
      </c>
    </row>
    <row r="222" spans="1:11" x14ac:dyDescent="0.35">
      <c r="B222" s="2">
        <v>3</v>
      </c>
      <c r="C222" s="142">
        <v>4</v>
      </c>
      <c r="D222" s="142">
        <v>6</v>
      </c>
      <c r="F222" s="2">
        <v>3</v>
      </c>
      <c r="G222" s="6">
        <v>8.8888888888888892E-2</v>
      </c>
      <c r="H222" s="6">
        <v>6.5934065934065936E-2</v>
      </c>
      <c r="I222" s="2">
        <v>3</v>
      </c>
      <c r="J222" s="7">
        <v>3</v>
      </c>
      <c r="K222" s="7">
        <v>3</v>
      </c>
    </row>
    <row r="223" spans="1:11" x14ac:dyDescent="0.35">
      <c r="B223" s="2" t="s">
        <v>245</v>
      </c>
      <c r="C223" s="142"/>
      <c r="D223" s="142"/>
      <c r="F223" s="2" t="s">
        <v>245</v>
      </c>
      <c r="G223" s="6">
        <v>0</v>
      </c>
      <c r="H223" s="6">
        <v>0</v>
      </c>
      <c r="I223" s="2" t="s">
        <v>245</v>
      </c>
      <c r="J223" s="7"/>
      <c r="K223" s="7"/>
    </row>
    <row r="224" spans="1:11" x14ac:dyDescent="0.35">
      <c r="B224" s="2" t="s">
        <v>47</v>
      </c>
      <c r="C224" s="142">
        <v>45</v>
      </c>
      <c r="D224" s="142">
        <v>91</v>
      </c>
      <c r="F224" s="2" t="s">
        <v>47</v>
      </c>
      <c r="G224" s="6">
        <v>1</v>
      </c>
      <c r="H224" s="6">
        <v>1</v>
      </c>
      <c r="I224" s="2" t="s">
        <v>47</v>
      </c>
      <c r="J224" s="7">
        <v>1.4444444444444444</v>
      </c>
      <c r="K224" s="7">
        <v>1.3296703296703296</v>
      </c>
    </row>
    <row r="229" spans="1:11" ht="20" thickBot="1" x14ac:dyDescent="0.5">
      <c r="B229" s="5" t="s">
        <v>20</v>
      </c>
    </row>
    <row r="230" spans="1:11" ht="15" thickTop="1" x14ac:dyDescent="0.35">
      <c r="A230" s="4" t="s">
        <v>72</v>
      </c>
      <c r="B230" s="1" t="s">
        <v>100</v>
      </c>
      <c r="C230" s="1" t="s">
        <v>49</v>
      </c>
      <c r="F230" s="1" t="s">
        <v>100</v>
      </c>
      <c r="G230" s="1" t="s">
        <v>49</v>
      </c>
      <c r="I230" s="1" t="s">
        <v>151</v>
      </c>
      <c r="J230" s="1" t="s">
        <v>49</v>
      </c>
    </row>
    <row r="231" spans="1:11" x14ac:dyDescent="0.35">
      <c r="B231" s="1" t="s">
        <v>49</v>
      </c>
      <c r="C231">
        <v>2023</v>
      </c>
      <c r="D231">
        <v>2024</v>
      </c>
      <c r="F231" s="1" t="s">
        <v>49</v>
      </c>
      <c r="G231">
        <v>2023</v>
      </c>
      <c r="H231">
        <v>2024</v>
      </c>
      <c r="I231" s="1" t="s">
        <v>49</v>
      </c>
      <c r="J231">
        <v>2023</v>
      </c>
      <c r="K231">
        <v>2024</v>
      </c>
    </row>
    <row r="232" spans="1:11" x14ac:dyDescent="0.35">
      <c r="B232" s="2">
        <v>1</v>
      </c>
      <c r="C232" s="142">
        <v>33</v>
      </c>
      <c r="D232" s="142">
        <v>50</v>
      </c>
      <c r="F232" s="2">
        <v>1</v>
      </c>
      <c r="G232" s="6">
        <v>0.71739130434782605</v>
      </c>
      <c r="H232" s="6">
        <v>0.52083333333333337</v>
      </c>
      <c r="I232" s="2">
        <v>1</v>
      </c>
      <c r="J232" s="7">
        <v>1</v>
      </c>
      <c r="K232" s="7">
        <v>1</v>
      </c>
    </row>
    <row r="233" spans="1:11" x14ac:dyDescent="0.35">
      <c r="B233" s="2">
        <v>2</v>
      </c>
      <c r="C233" s="142">
        <v>9</v>
      </c>
      <c r="D233" s="142">
        <v>37</v>
      </c>
      <c r="F233" s="2">
        <v>2</v>
      </c>
      <c r="G233" s="6">
        <v>0.19565217391304349</v>
      </c>
      <c r="H233" s="6">
        <v>0.38541666666666669</v>
      </c>
      <c r="I233" s="2">
        <v>2</v>
      </c>
      <c r="J233" s="7">
        <v>2</v>
      </c>
      <c r="K233" s="7">
        <v>2</v>
      </c>
    </row>
    <row r="234" spans="1:11" x14ac:dyDescent="0.35">
      <c r="B234" s="2">
        <v>3</v>
      </c>
      <c r="C234" s="142">
        <v>4</v>
      </c>
      <c r="D234" s="142">
        <v>9</v>
      </c>
      <c r="F234" s="2">
        <v>3</v>
      </c>
      <c r="G234" s="6">
        <v>8.6956521739130432E-2</v>
      </c>
      <c r="H234" s="6">
        <v>9.375E-2</v>
      </c>
      <c r="I234" s="2">
        <v>3</v>
      </c>
      <c r="J234" s="7">
        <v>3</v>
      </c>
      <c r="K234" s="7">
        <v>3</v>
      </c>
    </row>
    <row r="235" spans="1:11" x14ac:dyDescent="0.35">
      <c r="B235" s="2" t="s">
        <v>245</v>
      </c>
      <c r="C235" s="142"/>
      <c r="D235" s="142"/>
      <c r="F235" s="2" t="s">
        <v>245</v>
      </c>
      <c r="G235" s="6">
        <v>0</v>
      </c>
      <c r="H235" s="6">
        <v>0</v>
      </c>
      <c r="I235" s="2" t="s">
        <v>245</v>
      </c>
      <c r="J235" s="7"/>
      <c r="K235" s="7"/>
    </row>
    <row r="236" spans="1:11" x14ac:dyDescent="0.35">
      <c r="B236" s="2" t="s">
        <v>47</v>
      </c>
      <c r="C236" s="142">
        <v>46</v>
      </c>
      <c r="D236" s="142">
        <v>96</v>
      </c>
      <c r="F236" s="2" t="s">
        <v>47</v>
      </c>
      <c r="G236" s="6">
        <v>1</v>
      </c>
      <c r="H236" s="6">
        <v>1</v>
      </c>
      <c r="I236" s="2" t="s">
        <v>47</v>
      </c>
      <c r="J236" s="7">
        <v>1.3695652173913044</v>
      </c>
      <c r="K236" s="7">
        <v>1.5729166666666667</v>
      </c>
    </row>
    <row r="241" spans="1:11" ht="20" thickBot="1" x14ac:dyDescent="0.5">
      <c r="B241" s="5" t="s">
        <v>21</v>
      </c>
    </row>
    <row r="242" spans="1:11" ht="15" thickTop="1" x14ac:dyDescent="0.35">
      <c r="A242" s="4" t="s">
        <v>78</v>
      </c>
      <c r="B242" s="1" t="s">
        <v>101</v>
      </c>
      <c r="C242" s="1" t="s">
        <v>49</v>
      </c>
      <c r="F242" s="1" t="s">
        <v>101</v>
      </c>
      <c r="G242" s="1" t="s">
        <v>49</v>
      </c>
      <c r="I242" s="1" t="s">
        <v>152</v>
      </c>
      <c r="J242" s="1" t="s">
        <v>49</v>
      </c>
    </row>
    <row r="243" spans="1:11" x14ac:dyDescent="0.35">
      <c r="B243" s="1" t="s">
        <v>49</v>
      </c>
      <c r="C243">
        <v>2023</v>
      </c>
      <c r="D243">
        <v>2024</v>
      </c>
      <c r="F243" s="1" t="s">
        <v>49</v>
      </c>
      <c r="G243">
        <v>2023</v>
      </c>
      <c r="H243">
        <v>2024</v>
      </c>
      <c r="I243" s="1" t="s">
        <v>49</v>
      </c>
      <c r="J243">
        <v>2023</v>
      </c>
      <c r="K243">
        <v>2024</v>
      </c>
    </row>
    <row r="244" spans="1:11" x14ac:dyDescent="0.35">
      <c r="B244" s="2">
        <v>1</v>
      </c>
      <c r="C244" s="142">
        <v>37</v>
      </c>
      <c r="D244" s="142">
        <v>78</v>
      </c>
      <c r="F244" s="2">
        <v>1</v>
      </c>
      <c r="G244" s="6">
        <v>0.78723404255319152</v>
      </c>
      <c r="H244" s="6">
        <v>0.82105263157894737</v>
      </c>
      <c r="I244" s="2">
        <v>1</v>
      </c>
      <c r="J244" s="7">
        <v>1</v>
      </c>
      <c r="K244" s="7">
        <v>1</v>
      </c>
    </row>
    <row r="245" spans="1:11" x14ac:dyDescent="0.35">
      <c r="B245" s="2">
        <v>2</v>
      </c>
      <c r="C245" s="142">
        <v>8</v>
      </c>
      <c r="D245" s="142">
        <v>6</v>
      </c>
      <c r="F245" s="2">
        <v>2</v>
      </c>
      <c r="G245" s="6">
        <v>0.1702127659574468</v>
      </c>
      <c r="H245" s="6">
        <v>6.3157894736842107E-2</v>
      </c>
      <c r="I245" s="2">
        <v>2</v>
      </c>
      <c r="J245" s="7">
        <v>2</v>
      </c>
      <c r="K245" s="7">
        <v>2</v>
      </c>
    </row>
    <row r="246" spans="1:11" x14ac:dyDescent="0.35">
      <c r="B246" s="2">
        <v>3</v>
      </c>
      <c r="C246" s="142">
        <v>2</v>
      </c>
      <c r="D246" s="142">
        <v>11</v>
      </c>
      <c r="F246" s="2">
        <v>3</v>
      </c>
      <c r="G246" s="6">
        <v>4.2553191489361701E-2</v>
      </c>
      <c r="H246" s="6">
        <v>0.11578947368421053</v>
      </c>
      <c r="I246" s="2">
        <v>3</v>
      </c>
      <c r="J246" s="7">
        <v>3</v>
      </c>
      <c r="K246" s="7">
        <v>3</v>
      </c>
    </row>
    <row r="247" spans="1:11" x14ac:dyDescent="0.35">
      <c r="B247" s="2" t="s">
        <v>245</v>
      </c>
      <c r="C247" s="142"/>
      <c r="D247" s="142"/>
      <c r="F247" s="2" t="s">
        <v>245</v>
      </c>
      <c r="G247" s="6">
        <v>0</v>
      </c>
      <c r="H247" s="6">
        <v>0</v>
      </c>
      <c r="I247" s="2" t="s">
        <v>245</v>
      </c>
      <c r="J247" s="7"/>
      <c r="K247" s="7"/>
    </row>
    <row r="248" spans="1:11" x14ac:dyDescent="0.35">
      <c r="B248" s="2" t="s">
        <v>47</v>
      </c>
      <c r="C248" s="142">
        <v>47</v>
      </c>
      <c r="D248" s="142">
        <v>95</v>
      </c>
      <c r="F248" s="2" t="s">
        <v>47</v>
      </c>
      <c r="G248" s="6">
        <v>1</v>
      </c>
      <c r="H248" s="6">
        <v>1</v>
      </c>
      <c r="I248" s="2" t="s">
        <v>47</v>
      </c>
      <c r="J248" s="7">
        <v>1.2553191489361701</v>
      </c>
      <c r="K248" s="7">
        <v>1.2947368421052632</v>
      </c>
    </row>
    <row r="253" spans="1:11" ht="20" thickBot="1" x14ac:dyDescent="0.5">
      <c r="B253" s="5" t="s">
        <v>22</v>
      </c>
    </row>
    <row r="254" spans="1:11" ht="15" thickTop="1" x14ac:dyDescent="0.35">
      <c r="A254" s="4" t="s">
        <v>79</v>
      </c>
      <c r="B254" s="1" t="s">
        <v>124</v>
      </c>
      <c r="C254" s="1" t="s">
        <v>49</v>
      </c>
      <c r="F254" s="1" t="s">
        <v>124</v>
      </c>
      <c r="G254" s="1" t="s">
        <v>49</v>
      </c>
      <c r="I254" s="1" t="s">
        <v>153</v>
      </c>
      <c r="J254" s="1" t="s">
        <v>49</v>
      </c>
    </row>
    <row r="255" spans="1:11" x14ac:dyDescent="0.35">
      <c r="B255" s="1" t="s">
        <v>49</v>
      </c>
      <c r="C255">
        <v>2023</v>
      </c>
      <c r="D255">
        <v>2024</v>
      </c>
      <c r="F255" s="1" t="s">
        <v>49</v>
      </c>
      <c r="G255">
        <v>2023</v>
      </c>
      <c r="H255">
        <v>2024</v>
      </c>
      <c r="I255" s="1" t="s">
        <v>49</v>
      </c>
      <c r="J255">
        <v>2023</v>
      </c>
      <c r="K255">
        <v>2024</v>
      </c>
    </row>
    <row r="256" spans="1:11" x14ac:dyDescent="0.35">
      <c r="B256" s="2">
        <v>1</v>
      </c>
      <c r="C256" s="142">
        <v>31</v>
      </c>
      <c r="D256" s="142">
        <v>85</v>
      </c>
      <c r="F256" s="2">
        <v>1</v>
      </c>
      <c r="G256" s="6">
        <v>0.67391304347826086</v>
      </c>
      <c r="H256" s="6">
        <v>0.89473684210526316</v>
      </c>
      <c r="I256" s="2">
        <v>1</v>
      </c>
      <c r="J256" s="7">
        <v>1</v>
      </c>
      <c r="K256" s="7">
        <v>1</v>
      </c>
    </row>
    <row r="257" spans="1:11" x14ac:dyDescent="0.35">
      <c r="B257" s="2">
        <v>2</v>
      </c>
      <c r="C257" s="142">
        <v>12</v>
      </c>
      <c r="D257" s="142">
        <v>3</v>
      </c>
      <c r="F257" s="2">
        <v>2</v>
      </c>
      <c r="G257" s="6">
        <v>0.2608695652173913</v>
      </c>
      <c r="H257" s="6">
        <v>3.1578947368421054E-2</v>
      </c>
      <c r="I257" s="2">
        <v>2</v>
      </c>
      <c r="J257" s="7">
        <v>2</v>
      </c>
      <c r="K257" s="7">
        <v>2</v>
      </c>
    </row>
    <row r="258" spans="1:11" x14ac:dyDescent="0.35">
      <c r="B258" s="2">
        <v>3</v>
      </c>
      <c r="C258" s="142">
        <v>3</v>
      </c>
      <c r="D258" s="142">
        <v>7</v>
      </c>
      <c r="F258" s="2">
        <v>3</v>
      </c>
      <c r="G258" s="6">
        <v>6.5217391304347824E-2</v>
      </c>
      <c r="H258" s="6">
        <v>7.3684210526315783E-2</v>
      </c>
      <c r="I258" s="2">
        <v>3</v>
      </c>
      <c r="J258" s="7">
        <v>3</v>
      </c>
      <c r="K258" s="7">
        <v>3</v>
      </c>
    </row>
    <row r="259" spans="1:11" x14ac:dyDescent="0.35">
      <c r="B259" s="2" t="s">
        <v>245</v>
      </c>
      <c r="C259" s="142"/>
      <c r="D259" s="142"/>
      <c r="F259" s="2" t="s">
        <v>245</v>
      </c>
      <c r="G259" s="6">
        <v>0</v>
      </c>
      <c r="H259" s="6">
        <v>0</v>
      </c>
      <c r="I259" s="2" t="s">
        <v>245</v>
      </c>
      <c r="J259" s="7"/>
      <c r="K259" s="7"/>
    </row>
    <row r="260" spans="1:11" x14ac:dyDescent="0.35">
      <c r="B260" s="2" t="s">
        <v>47</v>
      </c>
      <c r="C260" s="142">
        <v>46</v>
      </c>
      <c r="D260" s="142">
        <v>95</v>
      </c>
      <c r="F260" s="2" t="s">
        <v>47</v>
      </c>
      <c r="G260" s="6">
        <v>1</v>
      </c>
      <c r="H260" s="6">
        <v>1</v>
      </c>
      <c r="I260" s="2" t="s">
        <v>47</v>
      </c>
      <c r="J260" s="7">
        <v>1.3913043478260869</v>
      </c>
      <c r="K260" s="7">
        <v>1.1789473684210525</v>
      </c>
    </row>
    <row r="265" spans="1:11" ht="20" thickBot="1" x14ac:dyDescent="0.5">
      <c r="B265" s="5" t="s">
        <v>23</v>
      </c>
    </row>
    <row r="266" spans="1:11" ht="15" thickTop="1" x14ac:dyDescent="0.35">
      <c r="A266" s="4" t="s">
        <v>80</v>
      </c>
      <c r="B266" s="1" t="s">
        <v>102</v>
      </c>
      <c r="C266" s="1" t="s">
        <v>49</v>
      </c>
      <c r="F266" s="1" t="s">
        <v>102</v>
      </c>
      <c r="G266" s="1" t="s">
        <v>49</v>
      </c>
      <c r="I266" s="1" t="s">
        <v>154</v>
      </c>
      <c r="J266" s="1" t="s">
        <v>49</v>
      </c>
    </row>
    <row r="267" spans="1:11" x14ac:dyDescent="0.35">
      <c r="B267" s="1" t="s">
        <v>49</v>
      </c>
      <c r="C267">
        <v>2023</v>
      </c>
      <c r="D267">
        <v>2024</v>
      </c>
      <c r="F267" s="1" t="s">
        <v>49</v>
      </c>
      <c r="G267">
        <v>2023</v>
      </c>
      <c r="H267">
        <v>2024</v>
      </c>
      <c r="I267" s="1" t="s">
        <v>49</v>
      </c>
      <c r="J267">
        <v>2023</v>
      </c>
      <c r="K267">
        <v>2024</v>
      </c>
    </row>
    <row r="268" spans="1:11" x14ac:dyDescent="0.35">
      <c r="B268" s="2">
        <v>1</v>
      </c>
      <c r="C268" s="142">
        <v>40</v>
      </c>
      <c r="D268" s="142">
        <v>79</v>
      </c>
      <c r="F268" s="2">
        <v>1</v>
      </c>
      <c r="G268" s="6">
        <v>0.85106382978723405</v>
      </c>
      <c r="H268" s="6">
        <v>0.84042553191489366</v>
      </c>
      <c r="I268" s="2">
        <v>1</v>
      </c>
      <c r="J268" s="7">
        <v>1</v>
      </c>
      <c r="K268" s="7">
        <v>1</v>
      </c>
    </row>
    <row r="269" spans="1:11" x14ac:dyDescent="0.35">
      <c r="B269" s="2">
        <v>2</v>
      </c>
      <c r="C269" s="142">
        <v>4</v>
      </c>
      <c r="D269" s="142">
        <v>13</v>
      </c>
      <c r="F269" s="2">
        <v>2</v>
      </c>
      <c r="G269" s="6">
        <v>8.5106382978723402E-2</v>
      </c>
      <c r="H269" s="6">
        <v>0.13829787234042554</v>
      </c>
      <c r="I269" s="2">
        <v>2</v>
      </c>
      <c r="J269" s="7">
        <v>2</v>
      </c>
      <c r="K269" s="7">
        <v>2</v>
      </c>
    </row>
    <row r="270" spans="1:11" x14ac:dyDescent="0.35">
      <c r="B270" s="2">
        <v>3</v>
      </c>
      <c r="C270" s="142">
        <v>3</v>
      </c>
      <c r="D270" s="142">
        <v>2</v>
      </c>
      <c r="F270" s="2">
        <v>3</v>
      </c>
      <c r="G270" s="6">
        <v>6.3829787234042548E-2</v>
      </c>
      <c r="H270" s="6">
        <v>2.1276595744680851E-2</v>
      </c>
      <c r="I270" s="2">
        <v>3</v>
      </c>
      <c r="J270" s="7">
        <v>3</v>
      </c>
      <c r="K270" s="7">
        <v>3</v>
      </c>
    </row>
    <row r="271" spans="1:11" x14ac:dyDescent="0.35">
      <c r="B271" s="2" t="s">
        <v>245</v>
      </c>
      <c r="C271" s="142"/>
      <c r="D271" s="142"/>
      <c r="F271" s="2" t="s">
        <v>245</v>
      </c>
      <c r="G271" s="6">
        <v>0</v>
      </c>
      <c r="H271" s="6">
        <v>0</v>
      </c>
      <c r="I271" s="2" t="s">
        <v>245</v>
      </c>
      <c r="J271" s="7"/>
      <c r="K271" s="7"/>
    </row>
    <row r="272" spans="1:11" x14ac:dyDescent="0.35">
      <c r="B272" s="2" t="s">
        <v>47</v>
      </c>
      <c r="C272" s="142">
        <v>47</v>
      </c>
      <c r="D272" s="142">
        <v>94</v>
      </c>
      <c r="F272" s="2" t="s">
        <v>47</v>
      </c>
      <c r="G272" s="6">
        <v>1</v>
      </c>
      <c r="H272" s="6">
        <v>1</v>
      </c>
      <c r="I272" s="2" t="s">
        <v>47</v>
      </c>
      <c r="J272" s="7">
        <v>1.2127659574468086</v>
      </c>
      <c r="K272" s="7">
        <v>1.1808510638297873</v>
      </c>
    </row>
    <row r="277" spans="1:11" ht="20" thickBot="1" x14ac:dyDescent="0.5">
      <c r="B277" s="5" t="s">
        <v>24</v>
      </c>
    </row>
    <row r="278" spans="1:11" ht="15" thickTop="1" x14ac:dyDescent="0.35">
      <c r="A278" s="4" t="s">
        <v>81</v>
      </c>
      <c r="B278" s="1" t="s">
        <v>103</v>
      </c>
      <c r="C278" s="1" t="s">
        <v>49</v>
      </c>
      <c r="F278" s="1" t="s">
        <v>103</v>
      </c>
      <c r="G278" s="1" t="s">
        <v>49</v>
      </c>
      <c r="I278" s="1" t="s">
        <v>155</v>
      </c>
      <c r="J278" s="1" t="s">
        <v>49</v>
      </c>
    </row>
    <row r="279" spans="1:11" x14ac:dyDescent="0.35">
      <c r="B279" s="1" t="s">
        <v>49</v>
      </c>
      <c r="C279">
        <v>2023</v>
      </c>
      <c r="D279">
        <v>2024</v>
      </c>
      <c r="F279" s="1" t="s">
        <v>49</v>
      </c>
      <c r="G279">
        <v>2023</v>
      </c>
      <c r="H279">
        <v>2024</v>
      </c>
      <c r="I279" s="1" t="s">
        <v>49</v>
      </c>
      <c r="J279">
        <v>2023</v>
      </c>
      <c r="K279">
        <v>2024</v>
      </c>
    </row>
    <row r="280" spans="1:11" x14ac:dyDescent="0.35">
      <c r="B280" s="2">
        <v>1</v>
      </c>
      <c r="C280" s="142">
        <v>26</v>
      </c>
      <c r="D280" s="142">
        <v>66</v>
      </c>
      <c r="F280" s="2">
        <v>1</v>
      </c>
      <c r="G280" s="6">
        <v>0.59090909090909094</v>
      </c>
      <c r="H280" s="6">
        <v>0.69473684210526321</v>
      </c>
      <c r="I280" s="2">
        <v>1</v>
      </c>
      <c r="J280" s="7">
        <v>1</v>
      </c>
      <c r="K280" s="7">
        <v>1</v>
      </c>
    </row>
    <row r="281" spans="1:11" x14ac:dyDescent="0.35">
      <c r="B281" s="2">
        <v>2</v>
      </c>
      <c r="C281" s="142">
        <v>14</v>
      </c>
      <c r="D281" s="142">
        <v>25</v>
      </c>
      <c r="F281" s="2">
        <v>2</v>
      </c>
      <c r="G281" s="6">
        <v>0.31818181818181818</v>
      </c>
      <c r="H281" s="6">
        <v>0.26315789473684209</v>
      </c>
      <c r="I281" s="2">
        <v>2</v>
      </c>
      <c r="J281" s="7">
        <v>2</v>
      </c>
      <c r="K281" s="7">
        <v>2</v>
      </c>
    </row>
    <row r="282" spans="1:11" x14ac:dyDescent="0.35">
      <c r="B282" s="2">
        <v>3</v>
      </c>
      <c r="C282" s="142">
        <v>4</v>
      </c>
      <c r="D282" s="142">
        <v>4</v>
      </c>
      <c r="F282" s="2">
        <v>3</v>
      </c>
      <c r="G282" s="6">
        <v>9.0909090909090912E-2</v>
      </c>
      <c r="H282" s="6">
        <v>4.2105263157894736E-2</v>
      </c>
      <c r="I282" s="2">
        <v>3</v>
      </c>
      <c r="J282" s="7">
        <v>3</v>
      </c>
      <c r="K282" s="7">
        <v>3</v>
      </c>
    </row>
    <row r="283" spans="1:11" x14ac:dyDescent="0.35">
      <c r="B283" s="2" t="s">
        <v>245</v>
      </c>
      <c r="C283" s="142"/>
      <c r="D283" s="142"/>
      <c r="F283" s="2" t="s">
        <v>245</v>
      </c>
      <c r="G283" s="6">
        <v>0</v>
      </c>
      <c r="H283" s="6">
        <v>0</v>
      </c>
      <c r="I283" s="2" t="s">
        <v>245</v>
      </c>
      <c r="J283" s="7"/>
      <c r="K283" s="7"/>
    </row>
    <row r="284" spans="1:11" x14ac:dyDescent="0.35">
      <c r="B284" s="2" t="s">
        <v>47</v>
      </c>
      <c r="C284" s="142">
        <v>44</v>
      </c>
      <c r="D284" s="142">
        <v>95</v>
      </c>
      <c r="F284" s="2" t="s">
        <v>47</v>
      </c>
      <c r="G284" s="6">
        <v>1</v>
      </c>
      <c r="H284" s="6">
        <v>1</v>
      </c>
      <c r="I284" s="2" t="s">
        <v>47</v>
      </c>
      <c r="J284" s="7">
        <v>1.5</v>
      </c>
      <c r="K284" s="7">
        <v>1.3473684210526315</v>
      </c>
    </row>
    <row r="289" spans="1:11" ht="20" thickBot="1" x14ac:dyDescent="0.5">
      <c r="B289" s="5" t="s">
        <v>25</v>
      </c>
    </row>
    <row r="290" spans="1:11" ht="15" thickTop="1" x14ac:dyDescent="0.35">
      <c r="A290" s="4" t="s">
        <v>82</v>
      </c>
      <c r="B290" s="1" t="s">
        <v>104</v>
      </c>
      <c r="C290" s="1" t="s">
        <v>49</v>
      </c>
      <c r="F290" s="1" t="s">
        <v>104</v>
      </c>
      <c r="G290" s="1" t="s">
        <v>49</v>
      </c>
      <c r="I290" s="1" t="s">
        <v>156</v>
      </c>
      <c r="J290" s="1" t="s">
        <v>49</v>
      </c>
    </row>
    <row r="291" spans="1:11" x14ac:dyDescent="0.35">
      <c r="B291" s="1" t="s">
        <v>49</v>
      </c>
      <c r="C291">
        <v>2023</v>
      </c>
      <c r="D291">
        <v>2024</v>
      </c>
      <c r="F291" s="1" t="s">
        <v>49</v>
      </c>
      <c r="G291">
        <v>2023</v>
      </c>
      <c r="H291">
        <v>2024</v>
      </c>
      <c r="I291" s="1" t="s">
        <v>49</v>
      </c>
      <c r="J291">
        <v>2023</v>
      </c>
      <c r="K291">
        <v>2024</v>
      </c>
    </row>
    <row r="292" spans="1:11" x14ac:dyDescent="0.35">
      <c r="B292" s="2" t="s">
        <v>245</v>
      </c>
      <c r="C292" s="142"/>
      <c r="D292" s="142"/>
      <c r="F292" s="2" t="s">
        <v>245</v>
      </c>
      <c r="G292" s="6" t="e">
        <v>#DIV/0!</v>
      </c>
      <c r="H292" s="6" t="e">
        <v>#DIV/0!</v>
      </c>
      <c r="I292" s="2" t="s">
        <v>245</v>
      </c>
      <c r="J292" s="7"/>
      <c r="K292" s="7"/>
    </row>
    <row r="293" spans="1:11" x14ac:dyDescent="0.35">
      <c r="B293" s="2" t="s">
        <v>47</v>
      </c>
      <c r="C293" s="142"/>
      <c r="D293" s="142"/>
      <c r="F293" s="2" t="s">
        <v>47</v>
      </c>
      <c r="G293" s="6" t="e">
        <v>#DIV/0!</v>
      </c>
      <c r="H293" s="6" t="e">
        <v>#DIV/0!</v>
      </c>
      <c r="I293" s="2" t="s">
        <v>47</v>
      </c>
      <c r="J293" s="7"/>
      <c r="K293" s="7"/>
    </row>
    <row r="301" spans="1:11" ht="20" thickBot="1" x14ac:dyDescent="0.5">
      <c r="B301" s="5" t="s">
        <v>26</v>
      </c>
    </row>
    <row r="302" spans="1:11" ht="15" thickTop="1" x14ac:dyDescent="0.35">
      <c r="A302" s="4" t="s">
        <v>84</v>
      </c>
      <c r="B302" s="1" t="s">
        <v>105</v>
      </c>
      <c r="C302" s="1" t="s">
        <v>49</v>
      </c>
      <c r="F302" s="1" t="s">
        <v>105</v>
      </c>
      <c r="G302" s="1" t="s">
        <v>49</v>
      </c>
      <c r="I302" s="1" t="s">
        <v>157</v>
      </c>
      <c r="J302" s="1" t="s">
        <v>49</v>
      </c>
    </row>
    <row r="303" spans="1:11" x14ac:dyDescent="0.35">
      <c r="B303" s="1" t="s">
        <v>49</v>
      </c>
      <c r="C303">
        <v>2023</v>
      </c>
      <c r="D303">
        <v>2024</v>
      </c>
      <c r="F303" s="1" t="s">
        <v>49</v>
      </c>
      <c r="G303">
        <v>2023</v>
      </c>
      <c r="H303">
        <v>2024</v>
      </c>
      <c r="I303" s="1" t="s">
        <v>49</v>
      </c>
      <c r="J303">
        <v>2023</v>
      </c>
      <c r="K303">
        <v>2024</v>
      </c>
    </row>
    <row r="304" spans="1:11" x14ac:dyDescent="0.35">
      <c r="B304" s="2">
        <v>1</v>
      </c>
      <c r="C304" s="142">
        <v>28</v>
      </c>
      <c r="D304" s="142">
        <v>80</v>
      </c>
      <c r="F304" s="2">
        <v>1</v>
      </c>
      <c r="G304" s="6">
        <v>0.63636363636363635</v>
      </c>
      <c r="H304" s="6">
        <v>0.84210526315789469</v>
      </c>
      <c r="I304" s="2">
        <v>1</v>
      </c>
      <c r="J304" s="7">
        <v>1</v>
      </c>
      <c r="K304" s="7">
        <v>1</v>
      </c>
    </row>
    <row r="305" spans="1:11" x14ac:dyDescent="0.35">
      <c r="B305" s="2">
        <v>2</v>
      </c>
      <c r="C305" s="142">
        <v>7</v>
      </c>
      <c r="D305" s="142">
        <v>9</v>
      </c>
      <c r="F305" s="2">
        <v>2</v>
      </c>
      <c r="G305" s="6">
        <v>0.15909090909090909</v>
      </c>
      <c r="H305" s="6">
        <v>9.4736842105263161E-2</v>
      </c>
      <c r="I305" s="2">
        <v>2</v>
      </c>
      <c r="J305" s="7">
        <v>2</v>
      </c>
      <c r="K305" s="7">
        <v>2</v>
      </c>
    </row>
    <row r="306" spans="1:11" x14ac:dyDescent="0.35">
      <c r="B306" s="2">
        <v>3</v>
      </c>
      <c r="C306" s="142">
        <v>9</v>
      </c>
      <c r="D306" s="142">
        <v>6</v>
      </c>
      <c r="F306" s="2">
        <v>3</v>
      </c>
      <c r="G306" s="6">
        <v>0.20454545454545456</v>
      </c>
      <c r="H306" s="6">
        <v>6.3157894736842107E-2</v>
      </c>
      <c r="I306" s="2">
        <v>3</v>
      </c>
      <c r="J306" s="7">
        <v>3</v>
      </c>
      <c r="K306" s="7">
        <v>3</v>
      </c>
    </row>
    <row r="307" spans="1:11" x14ac:dyDescent="0.35">
      <c r="B307" s="2" t="s">
        <v>245</v>
      </c>
      <c r="C307" s="142"/>
      <c r="D307" s="142"/>
      <c r="F307" s="2" t="s">
        <v>245</v>
      </c>
      <c r="G307" s="6">
        <v>0</v>
      </c>
      <c r="H307" s="6">
        <v>0</v>
      </c>
      <c r="I307" s="2" t="s">
        <v>245</v>
      </c>
      <c r="J307" s="7"/>
      <c r="K307" s="7"/>
    </row>
    <row r="308" spans="1:11" x14ac:dyDescent="0.35">
      <c r="B308" s="2" t="s">
        <v>47</v>
      </c>
      <c r="C308" s="142">
        <v>44</v>
      </c>
      <c r="D308" s="142">
        <v>95</v>
      </c>
      <c r="F308" s="2" t="s">
        <v>47</v>
      </c>
      <c r="G308" s="6">
        <v>1</v>
      </c>
      <c r="H308" s="6">
        <v>1</v>
      </c>
      <c r="I308" s="2" t="s">
        <v>47</v>
      </c>
      <c r="J308" s="7">
        <v>1.5681818181818181</v>
      </c>
      <c r="K308" s="7">
        <v>1.2210526315789474</v>
      </c>
    </row>
    <row r="313" spans="1:11" ht="20" thickBot="1" x14ac:dyDescent="0.5">
      <c r="B313" s="5" t="s">
        <v>27</v>
      </c>
    </row>
    <row r="314" spans="1:11" ht="15" thickTop="1" x14ac:dyDescent="0.35">
      <c r="A314" s="4" t="s">
        <v>106</v>
      </c>
      <c r="B314" s="1" t="s">
        <v>107</v>
      </c>
      <c r="C314" s="1" t="s">
        <v>49</v>
      </c>
      <c r="F314" s="1" t="s">
        <v>107</v>
      </c>
      <c r="G314" s="1" t="s">
        <v>49</v>
      </c>
      <c r="I314" s="1" t="s">
        <v>158</v>
      </c>
      <c r="J314" s="1" t="s">
        <v>49</v>
      </c>
    </row>
    <row r="315" spans="1:11" x14ac:dyDescent="0.35">
      <c r="B315" s="1" t="s">
        <v>49</v>
      </c>
      <c r="C315">
        <v>2023</v>
      </c>
      <c r="D315">
        <v>2024</v>
      </c>
      <c r="F315" s="1" t="s">
        <v>49</v>
      </c>
      <c r="G315">
        <v>2023</v>
      </c>
      <c r="H315">
        <v>2024</v>
      </c>
      <c r="I315" s="1" t="s">
        <v>49</v>
      </c>
      <c r="J315">
        <v>2023</v>
      </c>
      <c r="K315">
        <v>2024</v>
      </c>
    </row>
    <row r="316" spans="1:11" x14ac:dyDescent="0.35">
      <c r="B316" s="2">
        <v>1</v>
      </c>
      <c r="C316" s="142">
        <v>36</v>
      </c>
      <c r="D316" s="142">
        <v>77</v>
      </c>
      <c r="F316" s="2">
        <v>1</v>
      </c>
      <c r="G316" s="6">
        <v>0.81818181818181823</v>
      </c>
      <c r="H316" s="6">
        <v>0.81052631578947365</v>
      </c>
      <c r="I316" s="2">
        <v>1</v>
      </c>
      <c r="J316" s="7">
        <v>1</v>
      </c>
      <c r="K316" s="7">
        <v>1</v>
      </c>
    </row>
    <row r="317" spans="1:11" x14ac:dyDescent="0.35">
      <c r="B317" s="2">
        <v>2</v>
      </c>
      <c r="C317" s="142">
        <v>4</v>
      </c>
      <c r="D317" s="142">
        <v>8</v>
      </c>
      <c r="F317" s="2">
        <v>2</v>
      </c>
      <c r="G317" s="6">
        <v>9.0909090909090912E-2</v>
      </c>
      <c r="H317" s="6">
        <v>8.4210526315789472E-2</v>
      </c>
      <c r="I317" s="2">
        <v>2</v>
      </c>
      <c r="J317" s="7">
        <v>2</v>
      </c>
      <c r="K317" s="7">
        <v>2</v>
      </c>
    </row>
    <row r="318" spans="1:11" x14ac:dyDescent="0.35">
      <c r="B318" s="2">
        <v>3</v>
      </c>
      <c r="C318" s="142">
        <v>4</v>
      </c>
      <c r="D318" s="142">
        <v>10</v>
      </c>
      <c r="F318" s="2">
        <v>3</v>
      </c>
      <c r="G318" s="6">
        <v>9.0909090909090912E-2</v>
      </c>
      <c r="H318" s="6">
        <v>0.10526315789473684</v>
      </c>
      <c r="I318" s="2">
        <v>3</v>
      </c>
      <c r="J318" s="7">
        <v>3</v>
      </c>
      <c r="K318" s="7">
        <v>3</v>
      </c>
    </row>
    <row r="319" spans="1:11" x14ac:dyDescent="0.35">
      <c r="B319" s="2" t="s">
        <v>245</v>
      </c>
      <c r="C319" s="142"/>
      <c r="D319" s="142"/>
      <c r="F319" s="2" t="s">
        <v>245</v>
      </c>
      <c r="G319" s="6">
        <v>0</v>
      </c>
      <c r="H319" s="6">
        <v>0</v>
      </c>
      <c r="I319" s="2" t="s">
        <v>245</v>
      </c>
      <c r="J319" s="7"/>
      <c r="K319" s="7"/>
    </row>
    <row r="320" spans="1:11" x14ac:dyDescent="0.35">
      <c r="B320" s="2" t="s">
        <v>47</v>
      </c>
      <c r="C320" s="142">
        <v>44</v>
      </c>
      <c r="D320" s="142">
        <v>95</v>
      </c>
      <c r="F320" s="2" t="s">
        <v>47</v>
      </c>
      <c r="G320" s="6">
        <v>1</v>
      </c>
      <c r="H320" s="6">
        <v>1</v>
      </c>
      <c r="I320" s="2" t="s">
        <v>47</v>
      </c>
      <c r="J320" s="7">
        <v>1.2727272727272727</v>
      </c>
      <c r="K320" s="7">
        <v>1.2947368421052632</v>
      </c>
    </row>
    <row r="325" spans="1:11" ht="20" thickBot="1" x14ac:dyDescent="0.5">
      <c r="B325" s="5" t="s">
        <v>28</v>
      </c>
    </row>
    <row r="326" spans="1:11" ht="15" thickTop="1" x14ac:dyDescent="0.35">
      <c r="A326" s="4" t="s">
        <v>111</v>
      </c>
      <c r="B326" s="1" t="s">
        <v>108</v>
      </c>
      <c r="C326" s="1" t="s">
        <v>49</v>
      </c>
      <c r="F326" s="1" t="s">
        <v>108</v>
      </c>
      <c r="G326" s="1" t="s">
        <v>49</v>
      </c>
      <c r="I326" s="1" t="s">
        <v>159</v>
      </c>
      <c r="J326" s="1" t="s">
        <v>49</v>
      </c>
    </row>
    <row r="327" spans="1:11" x14ac:dyDescent="0.35">
      <c r="B327" s="1" t="s">
        <v>49</v>
      </c>
      <c r="C327">
        <v>2023</v>
      </c>
      <c r="D327">
        <v>2024</v>
      </c>
      <c r="F327" s="1" t="s">
        <v>49</v>
      </c>
      <c r="G327">
        <v>2023</v>
      </c>
      <c r="H327">
        <v>2024</v>
      </c>
      <c r="I327" s="1" t="s">
        <v>49</v>
      </c>
      <c r="J327">
        <v>2023</v>
      </c>
      <c r="K327">
        <v>2024</v>
      </c>
    </row>
    <row r="328" spans="1:11" x14ac:dyDescent="0.35">
      <c r="B328" s="2">
        <v>1</v>
      </c>
      <c r="C328" s="142">
        <v>28</v>
      </c>
      <c r="D328" s="142"/>
      <c r="F328" s="2">
        <v>1</v>
      </c>
      <c r="G328" s="6">
        <v>0.60869565217391308</v>
      </c>
      <c r="H328" s="6" t="e">
        <v>#DIV/0!</v>
      </c>
      <c r="I328" s="2">
        <v>1</v>
      </c>
      <c r="J328" s="7">
        <v>1</v>
      </c>
      <c r="K328" s="7"/>
    </row>
    <row r="329" spans="1:11" x14ac:dyDescent="0.35">
      <c r="B329" s="2">
        <v>2</v>
      </c>
      <c r="C329" s="142">
        <v>13</v>
      </c>
      <c r="D329" s="142"/>
      <c r="F329" s="2">
        <v>2</v>
      </c>
      <c r="G329" s="6">
        <v>0.28260869565217389</v>
      </c>
      <c r="H329" s="6" t="e">
        <v>#DIV/0!</v>
      </c>
      <c r="I329" s="2">
        <v>2</v>
      </c>
      <c r="J329" s="7">
        <v>2</v>
      </c>
      <c r="K329" s="7"/>
    </row>
    <row r="330" spans="1:11" x14ac:dyDescent="0.35">
      <c r="B330" s="2">
        <v>3</v>
      </c>
      <c r="C330" s="142">
        <v>5</v>
      </c>
      <c r="D330" s="142"/>
      <c r="F330" s="2">
        <v>3</v>
      </c>
      <c r="G330" s="6">
        <v>0.10869565217391304</v>
      </c>
      <c r="H330" s="6" t="e">
        <v>#DIV/0!</v>
      </c>
      <c r="I330" s="2">
        <v>3</v>
      </c>
      <c r="J330" s="7">
        <v>3</v>
      </c>
      <c r="K330" s="7"/>
    </row>
    <row r="331" spans="1:11" x14ac:dyDescent="0.35">
      <c r="B331" s="2" t="s">
        <v>245</v>
      </c>
      <c r="C331" s="142"/>
      <c r="D331" s="142"/>
      <c r="F331" s="2" t="s">
        <v>245</v>
      </c>
      <c r="G331" s="6">
        <v>0</v>
      </c>
      <c r="H331" s="6" t="e">
        <v>#DIV/0!</v>
      </c>
      <c r="I331" s="2" t="s">
        <v>245</v>
      </c>
      <c r="J331" s="7"/>
      <c r="K331" s="7"/>
    </row>
    <row r="332" spans="1:11" x14ac:dyDescent="0.35">
      <c r="B332" s="2" t="s">
        <v>47</v>
      </c>
      <c r="C332" s="142">
        <v>46</v>
      </c>
      <c r="D332" s="142"/>
      <c r="F332" s="2" t="s">
        <v>47</v>
      </c>
      <c r="G332" s="6">
        <v>1</v>
      </c>
      <c r="H332" s="6" t="e">
        <v>#DIV/0!</v>
      </c>
      <c r="I332" s="2" t="s">
        <v>47</v>
      </c>
      <c r="J332" s="7">
        <v>1.5</v>
      </c>
      <c r="K332" s="7"/>
    </row>
    <row r="337" spans="1:11" ht="20" thickBot="1" x14ac:dyDescent="0.5">
      <c r="B337" s="5" t="s">
        <v>29</v>
      </c>
    </row>
    <row r="338" spans="1:11" ht="15" thickTop="1" x14ac:dyDescent="0.35">
      <c r="A338" s="4" t="s">
        <v>110</v>
      </c>
      <c r="B338" s="1" t="s">
        <v>109</v>
      </c>
      <c r="C338" s="1" t="s">
        <v>49</v>
      </c>
      <c r="F338" s="1" t="s">
        <v>109</v>
      </c>
      <c r="G338" s="1" t="s">
        <v>49</v>
      </c>
      <c r="I338" s="1" t="s">
        <v>160</v>
      </c>
      <c r="J338" s="1" t="s">
        <v>49</v>
      </c>
    </row>
    <row r="339" spans="1:11" x14ac:dyDescent="0.35">
      <c r="B339" s="1" t="s">
        <v>49</v>
      </c>
      <c r="C339">
        <v>2023</v>
      </c>
      <c r="D339">
        <v>2024</v>
      </c>
      <c r="F339" s="1" t="s">
        <v>49</v>
      </c>
      <c r="G339">
        <v>2023</v>
      </c>
      <c r="H339">
        <v>2024</v>
      </c>
      <c r="I339" s="1" t="s">
        <v>49</v>
      </c>
      <c r="J339">
        <v>2023</v>
      </c>
      <c r="K339">
        <v>2024</v>
      </c>
    </row>
    <row r="340" spans="1:11" x14ac:dyDescent="0.35">
      <c r="B340" s="2">
        <v>1</v>
      </c>
      <c r="C340" s="142">
        <v>37</v>
      </c>
      <c r="D340" s="142">
        <v>81</v>
      </c>
      <c r="F340" s="2">
        <v>1</v>
      </c>
      <c r="G340" s="6">
        <v>0.80434782608695654</v>
      </c>
      <c r="H340" s="6">
        <v>0.84375</v>
      </c>
      <c r="I340" s="2">
        <v>1</v>
      </c>
      <c r="J340" s="7">
        <v>1</v>
      </c>
      <c r="K340" s="7">
        <v>1</v>
      </c>
    </row>
    <row r="341" spans="1:11" x14ac:dyDescent="0.35">
      <c r="B341" s="2">
        <v>2</v>
      </c>
      <c r="C341" s="142">
        <v>5</v>
      </c>
      <c r="D341" s="142">
        <v>11</v>
      </c>
      <c r="F341" s="2">
        <v>2</v>
      </c>
      <c r="G341" s="6">
        <v>0.10869565217391304</v>
      </c>
      <c r="H341" s="6">
        <v>0.11458333333333333</v>
      </c>
      <c r="I341" s="2">
        <v>2</v>
      </c>
      <c r="J341" s="7">
        <v>2</v>
      </c>
      <c r="K341" s="7">
        <v>2</v>
      </c>
    </row>
    <row r="342" spans="1:11" x14ac:dyDescent="0.35">
      <c r="B342" s="2">
        <v>3</v>
      </c>
      <c r="C342" s="142">
        <v>4</v>
      </c>
      <c r="D342" s="142">
        <v>4</v>
      </c>
      <c r="F342" s="2">
        <v>3</v>
      </c>
      <c r="G342" s="6">
        <v>8.6956521739130432E-2</v>
      </c>
      <c r="H342" s="6">
        <v>4.1666666666666664E-2</v>
      </c>
      <c r="I342" s="2">
        <v>3</v>
      </c>
      <c r="J342" s="7">
        <v>3</v>
      </c>
      <c r="K342" s="7">
        <v>3</v>
      </c>
    </row>
    <row r="343" spans="1:11" x14ac:dyDescent="0.35">
      <c r="B343" s="2" t="s">
        <v>245</v>
      </c>
      <c r="C343" s="142"/>
      <c r="D343" s="142"/>
      <c r="F343" s="2" t="s">
        <v>245</v>
      </c>
      <c r="G343" s="6">
        <v>0</v>
      </c>
      <c r="H343" s="6">
        <v>0</v>
      </c>
      <c r="I343" s="2" t="s">
        <v>245</v>
      </c>
      <c r="J343" s="7"/>
      <c r="K343" s="7"/>
    </row>
    <row r="344" spans="1:11" x14ac:dyDescent="0.35">
      <c r="B344" s="2" t="s">
        <v>47</v>
      </c>
      <c r="C344" s="142">
        <v>46</v>
      </c>
      <c r="D344" s="142">
        <v>96</v>
      </c>
      <c r="F344" s="2" t="s">
        <v>47</v>
      </c>
      <c r="G344" s="6">
        <v>1</v>
      </c>
      <c r="H344" s="6">
        <v>1</v>
      </c>
      <c r="I344" s="2" t="s">
        <v>47</v>
      </c>
      <c r="J344" s="7">
        <v>1.2826086956521738</v>
      </c>
      <c r="K344" s="7">
        <v>1.1979166666666667</v>
      </c>
    </row>
    <row r="349" spans="1:11" ht="20" thickBot="1" x14ac:dyDescent="0.5">
      <c r="B349" s="5" t="s">
        <v>30</v>
      </c>
    </row>
    <row r="350" spans="1:11" ht="15" thickTop="1" x14ac:dyDescent="0.35">
      <c r="A350" s="4" t="s">
        <v>112</v>
      </c>
      <c r="B350" s="1" t="s">
        <v>125</v>
      </c>
      <c r="C350" s="1" t="s">
        <v>49</v>
      </c>
      <c r="F350" s="1" t="s">
        <v>125</v>
      </c>
      <c r="G350" s="1" t="s">
        <v>49</v>
      </c>
      <c r="I350" s="1" t="s">
        <v>161</v>
      </c>
      <c r="J350" s="1" t="s">
        <v>49</v>
      </c>
    </row>
    <row r="351" spans="1:11" x14ac:dyDescent="0.35">
      <c r="B351" s="1" t="s">
        <v>49</v>
      </c>
      <c r="C351">
        <v>2023</v>
      </c>
      <c r="D351">
        <v>2024</v>
      </c>
      <c r="F351" s="1" t="s">
        <v>49</v>
      </c>
      <c r="G351">
        <v>2023</v>
      </c>
      <c r="H351">
        <v>2024</v>
      </c>
      <c r="I351" s="1" t="s">
        <v>49</v>
      </c>
      <c r="J351">
        <v>2023</v>
      </c>
      <c r="K351">
        <v>2024</v>
      </c>
    </row>
    <row r="352" spans="1:11" x14ac:dyDescent="0.35">
      <c r="B352" s="2" t="s">
        <v>245</v>
      </c>
      <c r="C352" s="142"/>
      <c r="D352" s="142"/>
      <c r="F352" s="2" t="s">
        <v>245</v>
      </c>
      <c r="G352" s="6" t="e">
        <v>#DIV/0!</v>
      </c>
      <c r="H352" s="6" t="e">
        <v>#DIV/0!</v>
      </c>
      <c r="I352" s="2" t="s">
        <v>245</v>
      </c>
      <c r="J352" s="7"/>
      <c r="K352" s="7"/>
    </row>
    <row r="353" spans="1:11" x14ac:dyDescent="0.35">
      <c r="B353" s="2" t="s">
        <v>47</v>
      </c>
      <c r="C353" s="142"/>
      <c r="D353" s="142"/>
      <c r="F353" s="2" t="s">
        <v>47</v>
      </c>
      <c r="G353" s="6" t="e">
        <v>#DIV/0!</v>
      </c>
      <c r="H353" s="6" t="e">
        <v>#DIV/0!</v>
      </c>
      <c r="I353" s="2" t="s">
        <v>47</v>
      </c>
      <c r="J353" s="7"/>
      <c r="K353" s="7"/>
    </row>
    <row r="361" spans="1:11" ht="20" thickBot="1" x14ac:dyDescent="0.5">
      <c r="B361" s="5" t="s">
        <v>31</v>
      </c>
    </row>
    <row r="362" spans="1:11" ht="15" thickTop="1" x14ac:dyDescent="0.35">
      <c r="A362" s="4" t="s">
        <v>113</v>
      </c>
      <c r="B362" s="1" t="s">
        <v>126</v>
      </c>
      <c r="C362" s="1" t="s">
        <v>49</v>
      </c>
      <c r="F362" s="1" t="s">
        <v>126</v>
      </c>
      <c r="G362" s="1" t="s">
        <v>49</v>
      </c>
      <c r="I362" s="1" t="s">
        <v>162</v>
      </c>
      <c r="J362" s="1" t="s">
        <v>49</v>
      </c>
    </row>
    <row r="363" spans="1:11" x14ac:dyDescent="0.35">
      <c r="B363" s="1" t="s">
        <v>49</v>
      </c>
      <c r="C363">
        <v>2023</v>
      </c>
      <c r="D363">
        <v>2024</v>
      </c>
      <c r="F363" s="1" t="s">
        <v>49</v>
      </c>
      <c r="G363">
        <v>2023</v>
      </c>
      <c r="H363">
        <v>2024</v>
      </c>
      <c r="I363" s="1" t="s">
        <v>49</v>
      </c>
      <c r="J363">
        <v>2023</v>
      </c>
      <c r="K363">
        <v>2024</v>
      </c>
    </row>
    <row r="364" spans="1:11" x14ac:dyDescent="0.35">
      <c r="B364" s="2" t="s">
        <v>245</v>
      </c>
      <c r="C364" s="142"/>
      <c r="D364" s="142"/>
      <c r="F364" s="2" t="s">
        <v>245</v>
      </c>
      <c r="G364" s="6" t="e">
        <v>#DIV/0!</v>
      </c>
      <c r="H364" s="6" t="e">
        <v>#DIV/0!</v>
      </c>
      <c r="I364" s="2" t="s">
        <v>245</v>
      </c>
      <c r="J364" s="7"/>
      <c r="K364" s="7"/>
    </row>
    <row r="365" spans="1:11" x14ac:dyDescent="0.35">
      <c r="B365" s="2" t="s">
        <v>47</v>
      </c>
      <c r="C365" s="142"/>
      <c r="D365" s="142"/>
      <c r="F365" s="2" t="s">
        <v>47</v>
      </c>
      <c r="G365" s="6" t="e">
        <v>#DIV/0!</v>
      </c>
      <c r="H365" s="6" t="e">
        <v>#DIV/0!</v>
      </c>
      <c r="I365" s="2" t="s">
        <v>47</v>
      </c>
      <c r="J365" s="7"/>
      <c r="K365" s="7"/>
    </row>
    <row r="373" spans="1:11" ht="20" thickBot="1" x14ac:dyDescent="0.5">
      <c r="B373" s="5" t="s">
        <v>32</v>
      </c>
    </row>
    <row r="374" spans="1:11" ht="15" thickTop="1" x14ac:dyDescent="0.35">
      <c r="A374" s="4" t="s">
        <v>114</v>
      </c>
      <c r="B374" s="1" t="s">
        <v>127</v>
      </c>
      <c r="C374" s="1" t="s">
        <v>49</v>
      </c>
      <c r="F374" s="1" t="s">
        <v>127</v>
      </c>
      <c r="G374" s="1" t="s">
        <v>49</v>
      </c>
      <c r="I374" s="1" t="s">
        <v>163</v>
      </c>
      <c r="J374" s="1" t="s">
        <v>49</v>
      </c>
    </row>
    <row r="375" spans="1:11" x14ac:dyDescent="0.35">
      <c r="B375" s="1" t="s">
        <v>49</v>
      </c>
      <c r="C375">
        <v>2023</v>
      </c>
      <c r="D375">
        <v>2024</v>
      </c>
      <c r="F375" s="1" t="s">
        <v>49</v>
      </c>
      <c r="G375">
        <v>2023</v>
      </c>
      <c r="H375">
        <v>2024</v>
      </c>
      <c r="I375" s="1" t="s">
        <v>49</v>
      </c>
      <c r="J375">
        <v>2023</v>
      </c>
      <c r="K375">
        <v>2024</v>
      </c>
    </row>
    <row r="376" spans="1:11" x14ac:dyDescent="0.35">
      <c r="B376" s="2" t="s">
        <v>245</v>
      </c>
      <c r="C376" s="142"/>
      <c r="D376" s="142"/>
      <c r="F376" s="2" t="s">
        <v>245</v>
      </c>
      <c r="G376" s="6" t="e">
        <v>#DIV/0!</v>
      </c>
      <c r="H376" s="6" t="e">
        <v>#DIV/0!</v>
      </c>
      <c r="I376" s="2" t="s">
        <v>245</v>
      </c>
      <c r="J376" s="7"/>
      <c r="K376" s="7"/>
    </row>
    <row r="377" spans="1:11" x14ac:dyDescent="0.35">
      <c r="B377" s="2" t="s">
        <v>47</v>
      </c>
      <c r="C377" s="142"/>
      <c r="D377" s="142"/>
      <c r="F377" s="2" t="s">
        <v>47</v>
      </c>
      <c r="G377" s="6" t="e">
        <v>#DIV/0!</v>
      </c>
      <c r="H377" s="6" t="e">
        <v>#DIV/0!</v>
      </c>
      <c r="I377" s="2" t="s">
        <v>47</v>
      </c>
      <c r="J377" s="7"/>
      <c r="K377" s="7"/>
    </row>
    <row r="385" spans="1:11" ht="20" thickBot="1" x14ac:dyDescent="0.5">
      <c r="B385" s="5" t="s">
        <v>33</v>
      </c>
    </row>
    <row r="386" spans="1:11" ht="15" thickTop="1" x14ac:dyDescent="0.35">
      <c r="A386" s="4" t="s">
        <v>115</v>
      </c>
      <c r="B386" s="1" t="s">
        <v>128</v>
      </c>
      <c r="C386" s="1" t="s">
        <v>49</v>
      </c>
      <c r="F386" s="1" t="s">
        <v>128</v>
      </c>
      <c r="G386" s="1" t="s">
        <v>49</v>
      </c>
      <c r="I386" s="1" t="s">
        <v>164</v>
      </c>
      <c r="J386" s="1" t="s">
        <v>49</v>
      </c>
    </row>
    <row r="387" spans="1:11" x14ac:dyDescent="0.35">
      <c r="B387" s="1" t="s">
        <v>49</v>
      </c>
      <c r="C387">
        <v>2023</v>
      </c>
      <c r="D387">
        <v>2024</v>
      </c>
      <c r="F387" s="1" t="s">
        <v>49</v>
      </c>
      <c r="G387">
        <v>2023</v>
      </c>
      <c r="H387">
        <v>2024</v>
      </c>
      <c r="I387" s="1" t="s">
        <v>49</v>
      </c>
      <c r="J387">
        <v>2023</v>
      </c>
      <c r="K387">
        <v>2024</v>
      </c>
    </row>
    <row r="388" spans="1:11" x14ac:dyDescent="0.35">
      <c r="B388" s="2" t="s">
        <v>245</v>
      </c>
      <c r="C388" s="142"/>
      <c r="D388" s="142"/>
      <c r="F388" s="2" t="s">
        <v>245</v>
      </c>
      <c r="G388" s="6" t="e">
        <v>#DIV/0!</v>
      </c>
      <c r="H388" s="6" t="e">
        <v>#DIV/0!</v>
      </c>
      <c r="I388" s="2" t="s">
        <v>245</v>
      </c>
      <c r="J388" s="7"/>
      <c r="K388" s="7"/>
    </row>
    <row r="389" spans="1:11" x14ac:dyDescent="0.35">
      <c r="B389" s="2" t="s">
        <v>47</v>
      </c>
      <c r="C389" s="142"/>
      <c r="D389" s="142"/>
      <c r="F389" s="2" t="s">
        <v>47</v>
      </c>
      <c r="G389" s="6" t="e">
        <v>#DIV/0!</v>
      </c>
      <c r="H389" s="6" t="e">
        <v>#DIV/0!</v>
      </c>
      <c r="I389" s="2" t="s">
        <v>47</v>
      </c>
      <c r="J389" s="7"/>
      <c r="K389" s="7"/>
    </row>
    <row r="397" spans="1:11" ht="20" thickBot="1" x14ac:dyDescent="0.5">
      <c r="B397" s="5" t="s">
        <v>34</v>
      </c>
    </row>
    <row r="398" spans="1:11" ht="15" thickTop="1" x14ac:dyDescent="0.35">
      <c r="A398" s="4" t="s">
        <v>116</v>
      </c>
      <c r="B398" s="1" t="s">
        <v>129</v>
      </c>
      <c r="C398" s="1" t="s">
        <v>49</v>
      </c>
      <c r="F398" s="1" t="s">
        <v>129</v>
      </c>
      <c r="G398" s="1" t="s">
        <v>49</v>
      </c>
      <c r="I398" s="1" t="s">
        <v>165</v>
      </c>
      <c r="J398" s="1" t="s">
        <v>49</v>
      </c>
    </row>
    <row r="399" spans="1:11" x14ac:dyDescent="0.35">
      <c r="B399" s="1" t="s">
        <v>49</v>
      </c>
      <c r="C399">
        <v>2023</v>
      </c>
      <c r="D399">
        <v>2024</v>
      </c>
      <c r="F399" s="1" t="s">
        <v>49</v>
      </c>
      <c r="G399">
        <v>2023</v>
      </c>
      <c r="H399">
        <v>2024</v>
      </c>
      <c r="I399" s="1" t="s">
        <v>49</v>
      </c>
      <c r="J399">
        <v>2023</v>
      </c>
      <c r="K399">
        <v>2024</v>
      </c>
    </row>
    <row r="400" spans="1:11" x14ac:dyDescent="0.35">
      <c r="B400" s="2" t="s">
        <v>245</v>
      </c>
      <c r="C400" s="142"/>
      <c r="D400" s="142"/>
      <c r="F400" s="2" t="s">
        <v>245</v>
      </c>
      <c r="G400" s="6" t="e">
        <v>#DIV/0!</v>
      </c>
      <c r="H400" s="6" t="e">
        <v>#DIV/0!</v>
      </c>
      <c r="I400" s="2" t="s">
        <v>245</v>
      </c>
      <c r="J400" s="7"/>
      <c r="K400" s="7"/>
    </row>
    <row r="401" spans="1:11" x14ac:dyDescent="0.35">
      <c r="B401" s="2" t="s">
        <v>47</v>
      </c>
      <c r="C401" s="142"/>
      <c r="D401" s="142"/>
      <c r="F401" s="2" t="s">
        <v>47</v>
      </c>
      <c r="G401" s="6" t="e">
        <v>#DIV/0!</v>
      </c>
      <c r="H401" s="6" t="e">
        <v>#DIV/0!</v>
      </c>
      <c r="I401" s="2" t="s">
        <v>47</v>
      </c>
      <c r="J401" s="7"/>
      <c r="K401" s="7"/>
    </row>
    <row r="409" spans="1:11" ht="20" thickBot="1" x14ac:dyDescent="0.5">
      <c r="B409" s="5" t="s">
        <v>35</v>
      </c>
    </row>
    <row r="410" spans="1:11" ht="15" thickTop="1" x14ac:dyDescent="0.35">
      <c r="A410" s="4" t="s">
        <v>117</v>
      </c>
      <c r="B410" s="1" t="s">
        <v>130</v>
      </c>
      <c r="C410" s="1" t="s">
        <v>49</v>
      </c>
      <c r="F410" s="1" t="s">
        <v>130</v>
      </c>
      <c r="G410" s="1" t="s">
        <v>49</v>
      </c>
      <c r="I410" s="1" t="s">
        <v>166</v>
      </c>
      <c r="J410" s="1" t="s">
        <v>49</v>
      </c>
    </row>
    <row r="411" spans="1:11" x14ac:dyDescent="0.35">
      <c r="B411" s="1" t="s">
        <v>49</v>
      </c>
      <c r="C411">
        <v>2023</v>
      </c>
      <c r="D411">
        <v>2024</v>
      </c>
      <c r="F411" s="1" t="s">
        <v>49</v>
      </c>
      <c r="G411">
        <v>2023</v>
      </c>
      <c r="H411">
        <v>2024</v>
      </c>
      <c r="I411" s="1" t="s">
        <v>49</v>
      </c>
      <c r="J411">
        <v>2023</v>
      </c>
      <c r="K411">
        <v>2024</v>
      </c>
    </row>
    <row r="412" spans="1:11" x14ac:dyDescent="0.35">
      <c r="B412" s="2" t="s">
        <v>245</v>
      </c>
      <c r="C412" s="142"/>
      <c r="D412" s="142"/>
      <c r="F412" s="2" t="s">
        <v>245</v>
      </c>
      <c r="G412" s="6" t="e">
        <v>#DIV/0!</v>
      </c>
      <c r="H412" s="6" t="e">
        <v>#DIV/0!</v>
      </c>
      <c r="I412" s="2" t="s">
        <v>245</v>
      </c>
      <c r="J412" s="7"/>
      <c r="K412" s="7"/>
    </row>
    <row r="413" spans="1:11" x14ac:dyDescent="0.35">
      <c r="B413" s="2" t="s">
        <v>47</v>
      </c>
      <c r="C413" s="142"/>
      <c r="D413" s="142"/>
      <c r="F413" s="2" t="s">
        <v>47</v>
      </c>
      <c r="G413" s="6" t="e">
        <v>#DIV/0!</v>
      </c>
      <c r="H413" s="6" t="e">
        <v>#DIV/0!</v>
      </c>
      <c r="I413" s="2" t="s">
        <v>47</v>
      </c>
      <c r="J413" s="7"/>
      <c r="K413" s="7"/>
    </row>
    <row r="421" spans="1:11" ht="20" thickBot="1" x14ac:dyDescent="0.5">
      <c r="B421" s="5" t="s">
        <v>36</v>
      </c>
    </row>
    <row r="422" spans="1:11" ht="15" thickTop="1" x14ac:dyDescent="0.35">
      <c r="A422" s="4" t="s">
        <v>118</v>
      </c>
      <c r="B422" s="1" t="s">
        <v>131</v>
      </c>
      <c r="C422" s="1" t="s">
        <v>49</v>
      </c>
      <c r="F422" s="1" t="s">
        <v>131</v>
      </c>
      <c r="G422" s="1" t="s">
        <v>49</v>
      </c>
      <c r="I422" s="1" t="s">
        <v>167</v>
      </c>
      <c r="J422" s="1" t="s">
        <v>49</v>
      </c>
    </row>
    <row r="423" spans="1:11" x14ac:dyDescent="0.35">
      <c r="B423" s="1" t="s">
        <v>49</v>
      </c>
      <c r="C423">
        <v>2023</v>
      </c>
      <c r="D423">
        <v>2024</v>
      </c>
      <c r="F423" s="1" t="s">
        <v>49</v>
      </c>
      <c r="G423">
        <v>2023</v>
      </c>
      <c r="H423">
        <v>2024</v>
      </c>
      <c r="I423" s="1" t="s">
        <v>49</v>
      </c>
      <c r="J423">
        <v>2023</v>
      </c>
      <c r="K423">
        <v>2024</v>
      </c>
    </row>
    <row r="424" spans="1:11" x14ac:dyDescent="0.35">
      <c r="B424" s="2" t="s">
        <v>245</v>
      </c>
      <c r="C424" s="142"/>
      <c r="D424" s="142"/>
      <c r="F424" s="2" t="s">
        <v>245</v>
      </c>
      <c r="G424" s="6" t="e">
        <v>#DIV/0!</v>
      </c>
      <c r="H424" s="6" t="e">
        <v>#DIV/0!</v>
      </c>
      <c r="I424" s="2" t="s">
        <v>245</v>
      </c>
      <c r="J424" s="7"/>
      <c r="K424" s="7"/>
    </row>
    <row r="425" spans="1:11" x14ac:dyDescent="0.35">
      <c r="B425" s="2" t="s">
        <v>47</v>
      </c>
      <c r="C425" s="142"/>
      <c r="D425" s="142"/>
      <c r="F425" s="2" t="s">
        <v>47</v>
      </c>
      <c r="G425" s="6" t="e">
        <v>#DIV/0!</v>
      </c>
      <c r="H425" s="6" t="e">
        <v>#DIV/0!</v>
      </c>
      <c r="I425" s="2" t="s">
        <v>47</v>
      </c>
      <c r="J425" s="7"/>
      <c r="K425" s="7"/>
    </row>
    <row r="433" spans="1:11" ht="20" thickBot="1" x14ac:dyDescent="0.5">
      <c r="B433" s="5" t="s">
        <v>37</v>
      </c>
    </row>
    <row r="434" spans="1:11" ht="15" thickTop="1" x14ac:dyDescent="0.35">
      <c r="A434" s="4" t="s">
        <v>119</v>
      </c>
      <c r="B434" s="1" t="s">
        <v>132</v>
      </c>
      <c r="C434" s="1" t="s">
        <v>49</v>
      </c>
      <c r="F434" s="1" t="s">
        <v>132</v>
      </c>
      <c r="G434" s="1" t="s">
        <v>49</v>
      </c>
      <c r="I434" s="1" t="s">
        <v>168</v>
      </c>
      <c r="J434" s="1" t="s">
        <v>49</v>
      </c>
    </row>
    <row r="435" spans="1:11" x14ac:dyDescent="0.35">
      <c r="B435" s="1" t="s">
        <v>49</v>
      </c>
      <c r="C435">
        <v>2023</v>
      </c>
      <c r="D435">
        <v>2024</v>
      </c>
      <c r="F435" s="1" t="s">
        <v>49</v>
      </c>
      <c r="G435">
        <v>2023</v>
      </c>
      <c r="H435">
        <v>2024</v>
      </c>
      <c r="I435" s="1" t="s">
        <v>49</v>
      </c>
      <c r="J435">
        <v>2023</v>
      </c>
      <c r="K435">
        <v>2024</v>
      </c>
    </row>
    <row r="436" spans="1:11" x14ac:dyDescent="0.35">
      <c r="B436" s="2" t="s">
        <v>245</v>
      </c>
      <c r="C436" s="142"/>
      <c r="D436" s="142"/>
      <c r="F436" s="2" t="s">
        <v>245</v>
      </c>
      <c r="G436" s="6" t="e">
        <v>#DIV/0!</v>
      </c>
      <c r="H436" s="6" t="e">
        <v>#DIV/0!</v>
      </c>
      <c r="I436" s="2" t="s">
        <v>245</v>
      </c>
      <c r="J436" s="7"/>
      <c r="K436" s="7"/>
    </row>
    <row r="437" spans="1:11" x14ac:dyDescent="0.35">
      <c r="B437" s="2" t="s">
        <v>47</v>
      </c>
      <c r="C437" s="142"/>
      <c r="D437" s="142"/>
      <c r="F437" s="2" t="s">
        <v>47</v>
      </c>
      <c r="G437" s="6" t="e">
        <v>#DIV/0!</v>
      </c>
      <c r="H437" s="6" t="e">
        <v>#DIV/0!</v>
      </c>
      <c r="I437" s="2" t="s">
        <v>47</v>
      </c>
      <c r="J437" s="7"/>
      <c r="K437" s="7"/>
    </row>
    <row r="445" spans="1:11" ht="20" thickBot="1" x14ac:dyDescent="0.5">
      <c r="B445" s="5" t="s">
        <v>38</v>
      </c>
    </row>
    <row r="446" spans="1:11" ht="15" thickTop="1" x14ac:dyDescent="0.35">
      <c r="A446" s="4" t="s">
        <v>120</v>
      </c>
      <c r="B446" s="1" t="s">
        <v>133</v>
      </c>
      <c r="C446" s="1" t="s">
        <v>49</v>
      </c>
      <c r="F446" s="1" t="s">
        <v>133</v>
      </c>
      <c r="G446" s="1" t="s">
        <v>49</v>
      </c>
      <c r="I446" s="1" t="s">
        <v>169</v>
      </c>
      <c r="J446" s="1" t="s">
        <v>49</v>
      </c>
    </row>
    <row r="447" spans="1:11" x14ac:dyDescent="0.35">
      <c r="B447" s="1" t="s">
        <v>49</v>
      </c>
      <c r="C447">
        <v>2023</v>
      </c>
      <c r="D447">
        <v>2024</v>
      </c>
      <c r="F447" s="1" t="s">
        <v>49</v>
      </c>
      <c r="G447">
        <v>2023</v>
      </c>
      <c r="H447">
        <v>2024</v>
      </c>
      <c r="I447" s="1" t="s">
        <v>49</v>
      </c>
      <c r="J447">
        <v>2023</v>
      </c>
      <c r="K447">
        <v>2024</v>
      </c>
    </row>
    <row r="448" spans="1:11" x14ac:dyDescent="0.35">
      <c r="B448" s="2" t="s">
        <v>245</v>
      </c>
      <c r="C448" s="142"/>
      <c r="D448" s="142"/>
      <c r="F448" s="2" t="s">
        <v>245</v>
      </c>
      <c r="G448" s="6" t="e">
        <v>#DIV/0!</v>
      </c>
      <c r="H448" s="6" t="e">
        <v>#DIV/0!</v>
      </c>
      <c r="I448" s="2" t="s">
        <v>245</v>
      </c>
      <c r="J448" s="7"/>
      <c r="K448" s="7"/>
    </row>
    <row r="449" spans="1:11" x14ac:dyDescent="0.35">
      <c r="B449" s="2" t="s">
        <v>47</v>
      </c>
      <c r="C449" s="142"/>
      <c r="D449" s="142"/>
      <c r="F449" s="2" t="s">
        <v>47</v>
      </c>
      <c r="G449" s="6" t="e">
        <v>#DIV/0!</v>
      </c>
      <c r="H449" s="6" t="e">
        <v>#DIV/0!</v>
      </c>
      <c r="I449" s="2" t="s">
        <v>47</v>
      </c>
      <c r="J449" s="7"/>
      <c r="K449" s="7"/>
    </row>
    <row r="457" spans="1:11" ht="20" thickBot="1" x14ac:dyDescent="0.5">
      <c r="B457" s="5" t="s">
        <v>39</v>
      </c>
    </row>
    <row r="458" spans="1:11" ht="15" thickTop="1" x14ac:dyDescent="0.35">
      <c r="A458" s="4" t="s">
        <v>121</v>
      </c>
      <c r="B458" s="1" t="s">
        <v>134</v>
      </c>
      <c r="C458" s="1" t="s">
        <v>49</v>
      </c>
      <c r="F458" s="1" t="s">
        <v>134</v>
      </c>
      <c r="G458" s="1" t="s">
        <v>49</v>
      </c>
      <c r="I458" s="1" t="s">
        <v>170</v>
      </c>
      <c r="J458" s="1" t="s">
        <v>49</v>
      </c>
    </row>
    <row r="459" spans="1:11" x14ac:dyDescent="0.35">
      <c r="B459" s="1" t="s">
        <v>49</v>
      </c>
      <c r="C459">
        <v>2023</v>
      </c>
      <c r="D459">
        <v>2024</v>
      </c>
      <c r="F459" s="1" t="s">
        <v>49</v>
      </c>
      <c r="G459">
        <v>2023</v>
      </c>
      <c r="H459">
        <v>2024</v>
      </c>
      <c r="I459" s="1" t="s">
        <v>49</v>
      </c>
      <c r="J459">
        <v>2023</v>
      </c>
      <c r="K459">
        <v>2024</v>
      </c>
    </row>
    <row r="460" spans="1:11" x14ac:dyDescent="0.35">
      <c r="B460" s="2" t="s">
        <v>245</v>
      </c>
      <c r="C460" s="142"/>
      <c r="D460" s="142"/>
      <c r="F460" s="2" t="s">
        <v>245</v>
      </c>
      <c r="G460" s="6" t="e">
        <v>#DIV/0!</v>
      </c>
      <c r="H460" s="6" t="e">
        <v>#DIV/0!</v>
      </c>
      <c r="I460" s="2" t="s">
        <v>245</v>
      </c>
      <c r="J460" s="7"/>
      <c r="K460" s="7"/>
    </row>
    <row r="461" spans="1:11" x14ac:dyDescent="0.35">
      <c r="B461" s="2" t="s">
        <v>47</v>
      </c>
      <c r="C461" s="142"/>
      <c r="D461" s="142"/>
      <c r="F461" s="2" t="s">
        <v>47</v>
      </c>
      <c r="G461" s="6" t="e">
        <v>#DIV/0!</v>
      </c>
      <c r="H461" s="6" t="e">
        <v>#DIV/0!</v>
      </c>
      <c r="I461" s="2" t="s">
        <v>47</v>
      </c>
      <c r="J461" s="7"/>
      <c r="K461" s="7"/>
    </row>
    <row r="469" spans="1:11" ht="20" thickBot="1" x14ac:dyDescent="0.5">
      <c r="B469" s="5" t="s">
        <v>40</v>
      </c>
    </row>
    <row r="470" spans="1:11" ht="15" thickTop="1" x14ac:dyDescent="0.35">
      <c r="A470" s="4" t="s">
        <v>122</v>
      </c>
      <c r="B470" s="1" t="s">
        <v>135</v>
      </c>
      <c r="C470" s="1" t="s">
        <v>49</v>
      </c>
      <c r="F470" s="1" t="s">
        <v>135</v>
      </c>
      <c r="G470" s="1" t="s">
        <v>49</v>
      </c>
      <c r="I470" s="1" t="s">
        <v>171</v>
      </c>
      <c r="J470" s="1" t="s">
        <v>49</v>
      </c>
    </row>
    <row r="471" spans="1:11" x14ac:dyDescent="0.35">
      <c r="B471" s="1" t="s">
        <v>49</v>
      </c>
      <c r="C471">
        <v>2023</v>
      </c>
      <c r="D471">
        <v>2024</v>
      </c>
      <c r="F471" s="1" t="s">
        <v>49</v>
      </c>
      <c r="G471">
        <v>2023</v>
      </c>
      <c r="H471">
        <v>2024</v>
      </c>
      <c r="I471" s="1" t="s">
        <v>49</v>
      </c>
      <c r="J471">
        <v>2023</v>
      </c>
      <c r="K471">
        <v>2024</v>
      </c>
    </row>
    <row r="472" spans="1:11" x14ac:dyDescent="0.35">
      <c r="B472" s="2" t="s">
        <v>245</v>
      </c>
      <c r="C472" s="142"/>
      <c r="D472" s="142"/>
      <c r="F472" s="2" t="s">
        <v>245</v>
      </c>
      <c r="G472" s="6" t="e">
        <v>#DIV/0!</v>
      </c>
      <c r="H472" s="6" t="e">
        <v>#DIV/0!</v>
      </c>
      <c r="I472" s="2" t="s">
        <v>245</v>
      </c>
      <c r="J472" s="7"/>
      <c r="K472" s="7"/>
    </row>
    <row r="473" spans="1:11" x14ac:dyDescent="0.35">
      <c r="B473" s="2" t="s">
        <v>47</v>
      </c>
      <c r="C473" s="142"/>
      <c r="D473" s="142"/>
      <c r="F473" s="2" t="s">
        <v>47</v>
      </c>
      <c r="G473" s="6" t="e">
        <v>#DIV/0!</v>
      </c>
      <c r="H473" s="6" t="e">
        <v>#DIV/0!</v>
      </c>
      <c r="I473" s="2" t="s">
        <v>47</v>
      </c>
      <c r="J473" s="7"/>
      <c r="K473" s="7"/>
    </row>
    <row r="481" spans="1:11" ht="20" thickBot="1" x14ac:dyDescent="0.5">
      <c r="B481" s="5" t="s">
        <v>41</v>
      </c>
    </row>
    <row r="482" spans="1:11" ht="15" thickTop="1" x14ac:dyDescent="0.35">
      <c r="A482" s="4" t="s">
        <v>123</v>
      </c>
      <c r="B482" s="1" t="s">
        <v>136</v>
      </c>
      <c r="C482" s="1" t="s">
        <v>49</v>
      </c>
      <c r="F482" s="1" t="s">
        <v>136</v>
      </c>
      <c r="G482" s="1" t="s">
        <v>49</v>
      </c>
      <c r="I482" s="1" t="s">
        <v>172</v>
      </c>
      <c r="J482" s="1" t="s">
        <v>49</v>
      </c>
    </row>
    <row r="483" spans="1:11" x14ac:dyDescent="0.35">
      <c r="B483" s="1" t="s">
        <v>49</v>
      </c>
      <c r="C483">
        <v>2023</v>
      </c>
      <c r="D483">
        <v>2024</v>
      </c>
      <c r="F483" s="1" t="s">
        <v>49</v>
      </c>
      <c r="G483">
        <v>2023</v>
      </c>
      <c r="H483">
        <v>2024</v>
      </c>
      <c r="I483" s="1" t="s">
        <v>49</v>
      </c>
      <c r="J483">
        <v>2023</v>
      </c>
      <c r="K483">
        <v>2024</v>
      </c>
    </row>
    <row r="484" spans="1:11" x14ac:dyDescent="0.35">
      <c r="B484" s="2" t="s">
        <v>245</v>
      </c>
      <c r="C484" s="142"/>
      <c r="D484" s="142"/>
      <c r="F484" s="2" t="s">
        <v>245</v>
      </c>
      <c r="G484" s="6" t="e">
        <v>#DIV/0!</v>
      </c>
      <c r="H484" s="6" t="e">
        <v>#DIV/0!</v>
      </c>
      <c r="I484" s="2" t="s">
        <v>245</v>
      </c>
      <c r="J484" s="7"/>
      <c r="K484" s="7"/>
    </row>
    <row r="485" spans="1:11" x14ac:dyDescent="0.35">
      <c r="B485" s="2" t="s">
        <v>47</v>
      </c>
      <c r="C485" s="142"/>
      <c r="D485" s="142"/>
      <c r="F485" s="2" t="s">
        <v>47</v>
      </c>
      <c r="G485" s="6" t="e">
        <v>#DIV/0!</v>
      </c>
      <c r="H485" s="6" t="e">
        <v>#DIV/0!</v>
      </c>
      <c r="I485" s="2" t="s">
        <v>47</v>
      </c>
      <c r="J485" s="7"/>
      <c r="K485" s="7"/>
    </row>
    <row r="493" spans="1:11" ht="20" thickBot="1" x14ac:dyDescent="0.5">
      <c r="B493" s="5" t="s">
        <v>85</v>
      </c>
    </row>
    <row r="494" spans="1:11" ht="15" thickTop="1" x14ac:dyDescent="0.35">
      <c r="A494" s="4" t="s">
        <v>181</v>
      </c>
      <c r="B494" s="1" t="s">
        <v>185</v>
      </c>
      <c r="C494" s="1" t="s">
        <v>49</v>
      </c>
      <c r="F494" s="1" t="s">
        <v>185</v>
      </c>
      <c r="G494" s="1" t="s">
        <v>49</v>
      </c>
      <c r="I494" s="1" t="s">
        <v>186</v>
      </c>
      <c r="J494" s="1" t="s">
        <v>49</v>
      </c>
    </row>
    <row r="495" spans="1:11" x14ac:dyDescent="0.35">
      <c r="B495" s="1" t="s">
        <v>49</v>
      </c>
      <c r="C495">
        <v>2023</v>
      </c>
      <c r="D495">
        <v>2024</v>
      </c>
      <c r="F495" s="1" t="s">
        <v>49</v>
      </c>
      <c r="G495">
        <v>2023</v>
      </c>
      <c r="H495">
        <v>2024</v>
      </c>
      <c r="I495" s="1" t="s">
        <v>49</v>
      </c>
      <c r="J495">
        <v>2023</v>
      </c>
      <c r="K495">
        <v>2024</v>
      </c>
    </row>
    <row r="496" spans="1:11" x14ac:dyDescent="0.35">
      <c r="B496" s="2" t="s">
        <v>245</v>
      </c>
      <c r="C496" s="142"/>
      <c r="D496" s="142"/>
      <c r="F496" s="2" t="s">
        <v>245</v>
      </c>
      <c r="G496" s="6" t="e">
        <v>#DIV/0!</v>
      </c>
      <c r="H496" s="6" t="e">
        <v>#DIV/0!</v>
      </c>
      <c r="I496" s="2" t="s">
        <v>245</v>
      </c>
      <c r="J496" s="142"/>
      <c r="K496" s="142"/>
    </row>
    <row r="497" spans="1:11" x14ac:dyDescent="0.35">
      <c r="B497" s="2" t="s">
        <v>47</v>
      </c>
      <c r="C497" s="142"/>
      <c r="D497" s="142"/>
      <c r="F497" s="2" t="s">
        <v>47</v>
      </c>
      <c r="G497" s="6" t="e">
        <v>#DIV/0!</v>
      </c>
      <c r="H497" s="6" t="e">
        <v>#DIV/0!</v>
      </c>
      <c r="I497" s="2" t="s">
        <v>47</v>
      </c>
      <c r="J497" s="7"/>
      <c r="K497" s="7"/>
    </row>
    <row r="505" spans="1:11" ht="20" thickBot="1" x14ac:dyDescent="0.5">
      <c r="B505" s="5" t="s">
        <v>175</v>
      </c>
    </row>
    <row r="506" spans="1:11" ht="15" thickTop="1" x14ac:dyDescent="0.35">
      <c r="A506" s="4" t="s">
        <v>182</v>
      </c>
      <c r="B506" s="1" t="s">
        <v>187</v>
      </c>
      <c r="C506" s="1" t="s">
        <v>49</v>
      </c>
      <c r="F506" s="1" t="s">
        <v>187</v>
      </c>
      <c r="G506" s="1" t="s">
        <v>49</v>
      </c>
      <c r="I506" s="1" t="s">
        <v>188</v>
      </c>
      <c r="J506" s="1" t="s">
        <v>49</v>
      </c>
    </row>
    <row r="507" spans="1:11" x14ac:dyDescent="0.35">
      <c r="B507" s="1" t="s">
        <v>49</v>
      </c>
      <c r="C507">
        <v>2023</v>
      </c>
      <c r="D507">
        <v>2024</v>
      </c>
      <c r="F507" s="1" t="s">
        <v>49</v>
      </c>
      <c r="G507">
        <v>2023</v>
      </c>
      <c r="H507">
        <v>2024</v>
      </c>
      <c r="I507" s="1" t="s">
        <v>49</v>
      </c>
      <c r="J507">
        <v>2023</v>
      </c>
      <c r="K507">
        <v>2024</v>
      </c>
    </row>
    <row r="508" spans="1:11" x14ac:dyDescent="0.35">
      <c r="B508" s="2" t="s">
        <v>245</v>
      </c>
      <c r="C508" s="142"/>
      <c r="D508" s="142"/>
      <c r="F508" s="2" t="s">
        <v>245</v>
      </c>
      <c r="G508" s="6" t="e">
        <v>#DIV/0!</v>
      </c>
      <c r="H508" s="6" t="e">
        <v>#DIV/0!</v>
      </c>
      <c r="I508" s="2" t="s">
        <v>245</v>
      </c>
      <c r="J508" s="142"/>
      <c r="K508" s="142"/>
    </row>
    <row r="509" spans="1:11" x14ac:dyDescent="0.35">
      <c r="B509" s="2" t="s">
        <v>47</v>
      </c>
      <c r="C509" s="142"/>
      <c r="D509" s="142"/>
      <c r="F509" s="2" t="s">
        <v>47</v>
      </c>
      <c r="G509" s="6" t="e">
        <v>#DIV/0!</v>
      </c>
      <c r="H509" s="6" t="e">
        <v>#DIV/0!</v>
      </c>
      <c r="I509" s="2" t="s">
        <v>47</v>
      </c>
      <c r="J509" s="7"/>
      <c r="K509" s="7"/>
    </row>
    <row r="517" spans="1:11" ht="20" thickBot="1" x14ac:dyDescent="0.5">
      <c r="B517" s="5" t="s">
        <v>176</v>
      </c>
    </row>
    <row r="518" spans="1:11" ht="15" thickTop="1" x14ac:dyDescent="0.35">
      <c r="A518" s="4" t="s">
        <v>183</v>
      </c>
      <c r="B518" s="1" t="s">
        <v>189</v>
      </c>
      <c r="C518" s="1" t="s">
        <v>49</v>
      </c>
      <c r="F518" s="1" t="s">
        <v>189</v>
      </c>
      <c r="G518" s="1" t="s">
        <v>49</v>
      </c>
      <c r="I518" s="1" t="s">
        <v>190</v>
      </c>
      <c r="J518" s="1" t="s">
        <v>49</v>
      </c>
    </row>
    <row r="519" spans="1:11" x14ac:dyDescent="0.35">
      <c r="B519" s="1" t="s">
        <v>49</v>
      </c>
      <c r="C519">
        <v>2023</v>
      </c>
      <c r="D519">
        <v>2024</v>
      </c>
      <c r="F519" s="1" t="s">
        <v>49</v>
      </c>
      <c r="G519">
        <v>2023</v>
      </c>
      <c r="H519">
        <v>2024</v>
      </c>
      <c r="I519" s="1" t="s">
        <v>49</v>
      </c>
      <c r="J519">
        <v>2023</v>
      </c>
      <c r="K519">
        <v>2024</v>
      </c>
    </row>
    <row r="520" spans="1:11" x14ac:dyDescent="0.35">
      <c r="B520" s="2" t="s">
        <v>245</v>
      </c>
      <c r="C520" s="142"/>
      <c r="D520" s="142"/>
      <c r="F520" s="2" t="s">
        <v>245</v>
      </c>
      <c r="G520" s="6" t="e">
        <v>#DIV/0!</v>
      </c>
      <c r="H520" s="6" t="e">
        <v>#DIV/0!</v>
      </c>
      <c r="I520" s="2" t="s">
        <v>245</v>
      </c>
      <c r="J520" s="142"/>
      <c r="K520" s="142"/>
    </row>
    <row r="521" spans="1:11" x14ac:dyDescent="0.35">
      <c r="B521" s="2" t="s">
        <v>47</v>
      </c>
      <c r="C521" s="142"/>
      <c r="D521" s="142"/>
      <c r="F521" s="2" t="s">
        <v>47</v>
      </c>
      <c r="G521" s="6" t="e">
        <v>#DIV/0!</v>
      </c>
      <c r="H521" s="6" t="e">
        <v>#DIV/0!</v>
      </c>
      <c r="I521" s="2" t="s">
        <v>47</v>
      </c>
      <c r="J521" s="7"/>
      <c r="K521" s="7"/>
    </row>
    <row r="529" spans="1:11" ht="20" thickBot="1" x14ac:dyDescent="0.5">
      <c r="B529" s="5" t="s">
        <v>180</v>
      </c>
    </row>
    <row r="530" spans="1:11" ht="15" thickTop="1" x14ac:dyDescent="0.35">
      <c r="A530" s="4" t="s">
        <v>184</v>
      </c>
      <c r="B530" s="1" t="s">
        <v>191</v>
      </c>
      <c r="C530" s="1" t="s">
        <v>49</v>
      </c>
      <c r="F530" s="1" t="s">
        <v>191</v>
      </c>
      <c r="G530" s="1" t="s">
        <v>49</v>
      </c>
      <c r="I530" s="1" t="s">
        <v>192</v>
      </c>
      <c r="J530" s="1" t="s">
        <v>49</v>
      </c>
    </row>
    <row r="531" spans="1:11" x14ac:dyDescent="0.35">
      <c r="B531" s="1" t="s">
        <v>49</v>
      </c>
      <c r="C531">
        <v>2023</v>
      </c>
      <c r="D531">
        <v>2024</v>
      </c>
      <c r="F531" s="1" t="s">
        <v>49</v>
      </c>
      <c r="G531">
        <v>2023</v>
      </c>
      <c r="H531">
        <v>2024</v>
      </c>
      <c r="I531" s="1" t="s">
        <v>49</v>
      </c>
      <c r="J531">
        <v>2023</v>
      </c>
      <c r="K531">
        <v>2024</v>
      </c>
    </row>
    <row r="532" spans="1:11" x14ac:dyDescent="0.35">
      <c r="B532" s="2" t="s">
        <v>245</v>
      </c>
      <c r="C532" s="142"/>
      <c r="D532" s="142"/>
      <c r="F532" s="2" t="s">
        <v>245</v>
      </c>
      <c r="G532" s="6" t="e">
        <v>#DIV/0!</v>
      </c>
      <c r="H532" s="6" t="e">
        <v>#DIV/0!</v>
      </c>
      <c r="I532" s="2" t="s">
        <v>245</v>
      </c>
      <c r="J532" s="142"/>
      <c r="K532" s="142"/>
    </row>
    <row r="533" spans="1:11" x14ac:dyDescent="0.35">
      <c r="B533" s="2" t="s">
        <v>47</v>
      </c>
      <c r="C533" s="142"/>
      <c r="D533" s="142"/>
      <c r="F533" s="2" t="s">
        <v>47</v>
      </c>
      <c r="G533" s="6" t="e">
        <v>#DIV/0!</v>
      </c>
      <c r="H533" s="6" t="e">
        <v>#DIV/0!</v>
      </c>
      <c r="I533" s="2" t="s">
        <v>47</v>
      </c>
      <c r="J533" s="7"/>
      <c r="K533" s="7"/>
    </row>
  </sheetData>
  <pageMargins left="0.7" right="0.7" top="0.75" bottom="0.75" header="0.3" footer="0.3"/>
  <pageSetup paperSize="9" orientation="portrait" r:id="rId135"/>
  <drawing r:id="rId136"/>
  <extLst>
    <ext xmlns:x14="http://schemas.microsoft.com/office/spreadsheetml/2009/9/main" uri="{A8765BA9-456A-4dab-B4F3-ACF838C121DE}">
      <x14:slicerList>
        <x14:slicer r:id="rId137"/>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F70B-6044-468C-854B-9AE59A7D737F}">
  <sheetPr codeName="Blad1">
    <tabColor theme="8"/>
  </sheetPr>
  <dimension ref="A1:G63"/>
  <sheetViews>
    <sheetView workbookViewId="0">
      <selection activeCell="B31" sqref="B31"/>
    </sheetView>
  </sheetViews>
  <sheetFormatPr defaultRowHeight="14.5" x14ac:dyDescent="0.35"/>
  <cols>
    <col min="1" max="1" width="13.81640625" bestFit="1" customWidth="1"/>
    <col min="2" max="2" width="85.54296875" customWidth="1"/>
    <col min="7" max="7" width="12.1796875" customWidth="1"/>
  </cols>
  <sheetData>
    <row r="1" spans="1:7" x14ac:dyDescent="0.35">
      <c r="A1" t="s">
        <v>56</v>
      </c>
      <c r="B1" t="s">
        <v>382</v>
      </c>
    </row>
    <row r="2" spans="1:7" ht="15" x14ac:dyDescent="0.4">
      <c r="B2" s="9" t="s">
        <v>173</v>
      </c>
      <c r="G2" t="s">
        <v>266</v>
      </c>
    </row>
    <row r="3" spans="1:7" ht="15" x14ac:dyDescent="0.4">
      <c r="B3" s="9" t="s">
        <v>174</v>
      </c>
      <c r="G3" t="s">
        <v>267</v>
      </c>
    </row>
    <row r="4" spans="1:7" ht="15" x14ac:dyDescent="0.4">
      <c r="A4" t="s">
        <v>3</v>
      </c>
      <c r="B4" s="64" t="s">
        <v>285</v>
      </c>
      <c r="G4" t="s">
        <v>268</v>
      </c>
    </row>
    <row r="5" spans="1:7" ht="15" x14ac:dyDescent="0.4">
      <c r="A5" t="s">
        <v>4</v>
      </c>
      <c r="B5" s="65" t="s">
        <v>286</v>
      </c>
      <c r="G5" t="s">
        <v>269</v>
      </c>
    </row>
    <row r="6" spans="1:7" ht="15" x14ac:dyDescent="0.4">
      <c r="A6" t="s">
        <v>5</v>
      </c>
      <c r="B6" s="65" t="s">
        <v>287</v>
      </c>
      <c r="G6" t="s">
        <v>270</v>
      </c>
    </row>
    <row r="7" spans="1:7" ht="15" x14ac:dyDescent="0.4">
      <c r="A7" t="s">
        <v>6</v>
      </c>
      <c r="B7" s="65" t="s">
        <v>288</v>
      </c>
      <c r="G7" t="s">
        <v>271</v>
      </c>
    </row>
    <row r="8" spans="1:7" ht="15" x14ac:dyDescent="0.4">
      <c r="A8" t="s">
        <v>7</v>
      </c>
      <c r="B8" s="65" t="s">
        <v>289</v>
      </c>
      <c r="G8" t="s">
        <v>272</v>
      </c>
    </row>
    <row r="9" spans="1:7" ht="15" x14ac:dyDescent="0.4">
      <c r="A9" t="s">
        <v>8</v>
      </c>
      <c r="B9" s="65" t="s">
        <v>290</v>
      </c>
      <c r="G9" t="s">
        <v>273</v>
      </c>
    </row>
    <row r="10" spans="1:7" ht="15" x14ac:dyDescent="0.4">
      <c r="A10" t="s">
        <v>9</v>
      </c>
      <c r="B10" s="65" t="s">
        <v>291</v>
      </c>
      <c r="G10" t="s">
        <v>274</v>
      </c>
    </row>
    <row r="11" spans="1:7" ht="15" x14ac:dyDescent="0.4">
      <c r="A11" t="s">
        <v>10</v>
      </c>
      <c r="B11" s="65" t="s">
        <v>292</v>
      </c>
      <c r="G11" t="s">
        <v>275</v>
      </c>
    </row>
    <row r="12" spans="1:7" ht="15" x14ac:dyDescent="0.4">
      <c r="A12" t="s">
        <v>11</v>
      </c>
      <c r="B12" s="64" t="s">
        <v>293</v>
      </c>
      <c r="G12" t="s">
        <v>276</v>
      </c>
    </row>
    <row r="13" spans="1:7" ht="15" x14ac:dyDescent="0.4">
      <c r="A13" t="s">
        <v>12</v>
      </c>
      <c r="B13" s="65" t="s">
        <v>294</v>
      </c>
      <c r="G13" t="s">
        <v>277</v>
      </c>
    </row>
    <row r="14" spans="1:7" ht="15" x14ac:dyDescent="0.4">
      <c r="A14" t="s">
        <v>13</v>
      </c>
      <c r="B14" s="65" t="s">
        <v>295</v>
      </c>
      <c r="G14" t="s">
        <v>278</v>
      </c>
    </row>
    <row r="15" spans="1:7" ht="15" x14ac:dyDescent="0.4">
      <c r="A15" t="s">
        <v>14</v>
      </c>
      <c r="B15" s="65" t="s">
        <v>296</v>
      </c>
      <c r="G15" t="s">
        <v>279</v>
      </c>
    </row>
    <row r="16" spans="1:7" ht="15" x14ac:dyDescent="0.4">
      <c r="A16" t="s">
        <v>15</v>
      </c>
      <c r="B16" s="65" t="s">
        <v>297</v>
      </c>
      <c r="G16" t="s">
        <v>280</v>
      </c>
    </row>
    <row r="17" spans="1:7" ht="15" x14ac:dyDescent="0.4">
      <c r="A17" t="s">
        <v>16</v>
      </c>
      <c r="B17" s="65" t="s">
        <v>298</v>
      </c>
      <c r="G17" t="s">
        <v>281</v>
      </c>
    </row>
    <row r="18" spans="1:7" ht="15" x14ac:dyDescent="0.4">
      <c r="A18" t="s">
        <v>17</v>
      </c>
      <c r="B18" s="65" t="s">
        <v>179</v>
      </c>
      <c r="G18" t="s">
        <v>282</v>
      </c>
    </row>
    <row r="19" spans="1:7" ht="15" x14ac:dyDescent="0.4">
      <c r="A19" t="s">
        <v>18</v>
      </c>
      <c r="B19" s="65" t="s">
        <v>299</v>
      </c>
      <c r="G19" t="s">
        <v>283</v>
      </c>
    </row>
    <row r="20" spans="1:7" ht="15" x14ac:dyDescent="0.4">
      <c r="A20" t="s">
        <v>19</v>
      </c>
      <c r="B20" s="65" t="s">
        <v>300</v>
      </c>
      <c r="G20" t="s">
        <v>284</v>
      </c>
    </row>
    <row r="21" spans="1:7" ht="15" x14ac:dyDescent="0.4">
      <c r="A21" t="s">
        <v>20</v>
      </c>
      <c r="B21" s="65" t="s">
        <v>305</v>
      </c>
      <c r="G21" t="s">
        <v>371</v>
      </c>
    </row>
    <row r="22" spans="1:7" ht="15" x14ac:dyDescent="0.4">
      <c r="A22" t="s">
        <v>21</v>
      </c>
      <c r="B22" s="91" t="s">
        <v>306</v>
      </c>
      <c r="G22" t="s">
        <v>372</v>
      </c>
    </row>
    <row r="23" spans="1:7" ht="15" x14ac:dyDescent="0.4">
      <c r="A23" t="s">
        <v>22</v>
      </c>
      <c r="B23" s="65" t="s">
        <v>307</v>
      </c>
      <c r="G23" t="s">
        <v>373</v>
      </c>
    </row>
    <row r="24" spans="1:7" ht="15" x14ac:dyDescent="0.4">
      <c r="A24" t="s">
        <v>23</v>
      </c>
      <c r="B24" s="65" t="s">
        <v>308</v>
      </c>
      <c r="G24" t="s">
        <v>374</v>
      </c>
    </row>
    <row r="25" spans="1:7" ht="15" x14ac:dyDescent="0.4">
      <c r="A25" t="s">
        <v>24</v>
      </c>
      <c r="B25" s="65"/>
    </row>
    <row r="26" spans="1:7" ht="15" x14ac:dyDescent="0.4">
      <c r="A26" s="72" t="s">
        <v>25</v>
      </c>
      <c r="B26" s="65" t="s">
        <v>309</v>
      </c>
      <c r="G26" t="s">
        <v>375</v>
      </c>
    </row>
    <row r="27" spans="1:7" ht="15" x14ac:dyDescent="0.4">
      <c r="A27" t="s">
        <v>26</v>
      </c>
      <c r="B27" s="65" t="s">
        <v>301</v>
      </c>
      <c r="C27" t="s">
        <v>380</v>
      </c>
      <c r="G27" t="s">
        <v>376</v>
      </c>
    </row>
    <row r="28" spans="1:7" ht="15" x14ac:dyDescent="0.4">
      <c r="A28" t="s">
        <v>27</v>
      </c>
      <c r="B28" s="65" t="s">
        <v>302</v>
      </c>
      <c r="G28" t="s">
        <v>377</v>
      </c>
    </row>
    <row r="29" spans="1:7" ht="15" x14ac:dyDescent="0.4">
      <c r="A29" t="s">
        <v>28</v>
      </c>
      <c r="B29" s="65" t="s">
        <v>303</v>
      </c>
      <c r="G29" t="s">
        <v>378</v>
      </c>
    </row>
    <row r="30" spans="1:7" ht="15" x14ac:dyDescent="0.4">
      <c r="A30" t="s">
        <v>29</v>
      </c>
      <c r="B30" s="65" t="s">
        <v>304</v>
      </c>
      <c r="G30" t="s">
        <v>379</v>
      </c>
    </row>
    <row r="33" spans="1:7" ht="30" customHeight="1" x14ac:dyDescent="0.35">
      <c r="B33" s="63" t="s">
        <v>318</v>
      </c>
    </row>
    <row r="34" spans="1:7" ht="15" x14ac:dyDescent="0.4">
      <c r="A34" t="s">
        <v>20</v>
      </c>
      <c r="B34" t="s">
        <v>319</v>
      </c>
      <c r="G34" s="65"/>
    </row>
    <row r="35" spans="1:7" ht="15" x14ac:dyDescent="0.4">
      <c r="A35" t="str">
        <f>_xlfn.XLOOKUP(B35,$B$4:$B$31,$A$4:$A$31,"-")</f>
        <v>F7</v>
      </c>
      <c r="B35" t="s">
        <v>291</v>
      </c>
      <c r="G35" s="65"/>
    </row>
    <row r="36" spans="1:7" ht="32.25" customHeight="1" x14ac:dyDescent="0.4">
      <c r="B36" s="63" t="s">
        <v>320</v>
      </c>
      <c r="G36" s="65"/>
    </row>
    <row r="37" spans="1:7" ht="15" x14ac:dyDescent="0.4">
      <c r="A37" t="str">
        <f>_xlfn.XLOOKUP(B37,$B$4:$B$31,$A$4:$A$31,"-")</f>
        <v>F5</v>
      </c>
      <c r="B37" t="s">
        <v>289</v>
      </c>
      <c r="G37" s="65"/>
    </row>
    <row r="38" spans="1:7" x14ac:dyDescent="0.35">
      <c r="A38" t="str">
        <f>_xlfn.XLOOKUP(B38,$B$4:$B$31,$A$4:$A$31,"-")</f>
        <v>F6</v>
      </c>
      <c r="B38" t="s">
        <v>290</v>
      </c>
    </row>
    <row r="39" spans="1:7" ht="29" x14ac:dyDescent="0.35">
      <c r="B39" s="63" t="s">
        <v>321</v>
      </c>
    </row>
    <row r="40" spans="1:7" ht="15" x14ac:dyDescent="0.4">
      <c r="A40" t="str">
        <f>_xlfn.XLOOKUP(B40,$B$4:$B$31,$A$4:$A$31,"-")</f>
        <v>F14</v>
      </c>
      <c r="B40" t="s">
        <v>298</v>
      </c>
      <c r="G40" s="65"/>
    </row>
    <row r="41" spans="1:7" ht="15" x14ac:dyDescent="0.4">
      <c r="A41" t="str">
        <f>_xlfn.XLOOKUP(B41,$B$4:$B$31,$A$4:$A$31,"-")</f>
        <v>F16</v>
      </c>
      <c r="B41" t="s">
        <v>299</v>
      </c>
      <c r="G41" s="71"/>
    </row>
    <row r="42" spans="1:7" ht="29.5" x14ac:dyDescent="0.4">
      <c r="B42" s="63" t="s">
        <v>322</v>
      </c>
      <c r="G42" s="65"/>
    </row>
    <row r="43" spans="1:7" ht="15" x14ac:dyDescent="0.4">
      <c r="A43" t="str">
        <f>_xlfn.XLOOKUP(B43,$B$4:$B$31,$A$4:$A$31,"-")</f>
        <v>F10</v>
      </c>
      <c r="B43" t="s">
        <v>294</v>
      </c>
      <c r="G43" s="65"/>
    </row>
    <row r="44" spans="1:7" ht="15" x14ac:dyDescent="0.4">
      <c r="A44" t="str">
        <f>_xlfn.XLOOKUP(B44,$B$4:$B$31,$A$4:$A$31,"-")</f>
        <v>F12</v>
      </c>
      <c r="B44" t="s">
        <v>296</v>
      </c>
      <c r="G44" s="65"/>
    </row>
    <row r="45" spans="1:7" ht="15" x14ac:dyDescent="0.4">
      <c r="A45" t="str">
        <f>_xlfn.XLOOKUP(B45,$B$4:$B$31,$A$4:$A$31,"-")</f>
        <v>F17</v>
      </c>
      <c r="B45" t="s">
        <v>300</v>
      </c>
      <c r="G45" s="65"/>
    </row>
    <row r="46" spans="1:7" ht="29" x14ac:dyDescent="0.35">
      <c r="B46" s="63" t="s">
        <v>323</v>
      </c>
    </row>
    <row r="47" spans="1:7" ht="15" x14ac:dyDescent="0.4">
      <c r="A47" t="str">
        <f>_xlfn.XLOOKUP(B47,$B$4:$B$31,$A$4:$A$31,"-")</f>
        <v>F9</v>
      </c>
      <c r="B47" t="s">
        <v>293</v>
      </c>
      <c r="G47" s="65"/>
    </row>
    <row r="48" spans="1:7" ht="15" x14ac:dyDescent="0.4">
      <c r="A48" t="str">
        <f>_xlfn.XLOOKUP(B48,$B$4:$B$31,$A$4:$A$31,"-")</f>
        <v>F13</v>
      </c>
      <c r="B48" t="s">
        <v>297</v>
      </c>
      <c r="G48" s="65"/>
    </row>
    <row r="49" spans="1:7" ht="29.5" x14ac:dyDescent="0.4">
      <c r="B49" s="63" t="s">
        <v>324</v>
      </c>
      <c r="G49" s="65"/>
    </row>
    <row r="50" spans="1:7" ht="15" x14ac:dyDescent="0.4">
      <c r="A50" t="str">
        <f>_xlfn.XLOOKUP(B50,$B$4:$B$31,$A$4:$A$31,"-")</f>
        <v>F1</v>
      </c>
      <c r="B50" t="s">
        <v>285</v>
      </c>
      <c r="G50" s="65"/>
    </row>
    <row r="51" spans="1:7" ht="15" x14ac:dyDescent="0.4">
      <c r="A51" t="str">
        <f>_xlfn.XLOOKUP(B51,$B$4:$B$31,$A$4:$A$31,"-")</f>
        <v>F2</v>
      </c>
      <c r="B51" t="s">
        <v>286</v>
      </c>
      <c r="G51" s="65"/>
    </row>
    <row r="52" spans="1:7" ht="29.5" x14ac:dyDescent="0.4">
      <c r="B52" s="63" t="s">
        <v>325</v>
      </c>
      <c r="G52" s="71"/>
    </row>
    <row r="53" spans="1:7" ht="15" x14ac:dyDescent="0.4">
      <c r="A53" t="str">
        <f>_xlfn.XLOOKUP(B53,$B$4:$B$31,$A$4:$A$31,"-")</f>
        <v>F4</v>
      </c>
      <c r="B53" t="s">
        <v>288</v>
      </c>
      <c r="G53" s="65"/>
    </row>
    <row r="54" spans="1:7" ht="15" x14ac:dyDescent="0.4">
      <c r="A54" t="s">
        <v>24</v>
      </c>
      <c r="B54" t="s">
        <v>306</v>
      </c>
      <c r="G54" s="65"/>
    </row>
    <row r="55" spans="1:7" ht="29.5" x14ac:dyDescent="0.4">
      <c r="B55" s="63" t="s">
        <v>326</v>
      </c>
      <c r="G55" s="65"/>
    </row>
    <row r="56" spans="1:7" ht="15" x14ac:dyDescent="0.4">
      <c r="A56" t="str">
        <f>_xlfn.XLOOKUP(B56,$B$4:$B$31,$A$4:$A$31,"-")</f>
        <v>F15</v>
      </c>
      <c r="B56" t="s">
        <v>179</v>
      </c>
      <c r="G56" s="65"/>
    </row>
    <row r="57" spans="1:7" x14ac:dyDescent="0.35">
      <c r="A57" t="str">
        <f>_xlfn.XLOOKUP(B57,$B$4:$B$31,$A$4:$A$31,"-")</f>
        <v>F20</v>
      </c>
      <c r="B57" t="s">
        <v>307</v>
      </c>
    </row>
    <row r="58" spans="1:7" x14ac:dyDescent="0.35">
      <c r="A58" t="str">
        <f>_xlfn.XLOOKUP(B58,$B$4:$B$31,$A$4:$A$31,"-")</f>
        <v>F21</v>
      </c>
      <c r="B58" t="s">
        <v>308</v>
      </c>
    </row>
    <row r="59" spans="1:7" ht="29" x14ac:dyDescent="0.35">
      <c r="B59" s="63" t="s">
        <v>327</v>
      </c>
    </row>
    <row r="60" spans="1:7" x14ac:dyDescent="0.35">
      <c r="A60" t="str">
        <f>_xlfn.XLOOKUP(B60,$B$4:$B$31,$A$4:$A$31,"-")</f>
        <v>F3</v>
      </c>
      <c r="B60" t="s">
        <v>287</v>
      </c>
    </row>
    <row r="61" spans="1:7" x14ac:dyDescent="0.35">
      <c r="A61" t="str">
        <f>_xlfn.XLOOKUP(B61,$B$4:$B$31,$A$4:$A$31,"-")</f>
        <v>F11</v>
      </c>
      <c r="B61" t="s">
        <v>295</v>
      </c>
    </row>
    <row r="62" spans="1:7" ht="29" x14ac:dyDescent="0.35">
      <c r="B62" s="63" t="s">
        <v>328</v>
      </c>
    </row>
    <row r="63" spans="1:7" x14ac:dyDescent="0.35">
      <c r="A63" t="str">
        <f>_xlfn.XLOOKUP(B63,$B$4:$B$31,$A$4:$A$31,"-")</f>
        <v>F8</v>
      </c>
      <c r="B63" t="s">
        <v>292</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Tabeller</vt:lpstr>
      <vt:lpstr>Diagram</vt:lpstr>
      <vt:lpstr>Spindeldiagram</vt:lpstr>
      <vt:lpstr>Index</vt:lpstr>
      <vt:lpstr>Snabböversikt</vt:lpstr>
      <vt:lpstr>Svarsfrekvens</vt:lpstr>
      <vt:lpstr>Pivot-Index</vt:lpstr>
      <vt:lpstr>Pivot</vt:lpstr>
      <vt:lpstr>Postbeskrivning</vt:lpstr>
      <vt:lpstr>Spindeldiagram!Utskriftsområde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Arborelius Bodman, Elin</dc:creator>
  <cp:lastModifiedBy>Lundquist, Maria</cp:lastModifiedBy>
  <dcterms:created xsi:type="dcterms:W3CDTF">2022-10-24T13:27:32Z</dcterms:created>
  <dcterms:modified xsi:type="dcterms:W3CDTF">2024-03-21T10:49:38Z</dcterms:modified>
</cp:coreProperties>
</file>